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deym\Desktop\Personal\Decision Making\Current Submission Main JDM\20180114 revised\"/>
    </mc:Choice>
  </mc:AlternateContent>
  <bookViews>
    <workbookView xWindow="0" yWindow="0" windowWidth="20220" windowHeight="7095"/>
  </bookViews>
  <sheets>
    <sheet name="Note" sheetId="8" r:id="rId1"/>
    <sheet name="KT1979" sheetId="5" r:id="rId2"/>
    <sheet name="TK1992" sheetId="4" r:id="rId3"/>
    <sheet name="Birnbaum2008" sheetId="6" r:id="rId4"/>
  </sheets>
  <definedNames>
    <definedName name="_xlnm._FilterDatabase" localSheetId="3" hidden="1">Birnbaum2008!$A$3:$BK$84</definedName>
    <definedName name="_xlnm._FilterDatabase" localSheetId="1" hidden="1">'KT1979'!$A$3:$BP$33</definedName>
    <definedName name="_xlnm._FilterDatabase" localSheetId="2" hidden="1">'TK1992'!$A$3:$BK$57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6" l="1"/>
  <c r="BC62" i="6" l="1"/>
  <c r="U63" i="6" l="1"/>
  <c r="V9" i="6"/>
  <c r="BJ86" i="6" l="1"/>
  <c r="BH86" i="6"/>
  <c r="BG86" i="6"/>
  <c r="BC86" i="6" s="1"/>
  <c r="AV86" i="6"/>
  <c r="AU86" i="6"/>
  <c r="AT86" i="6"/>
  <c r="AS86" i="6"/>
  <c r="AR86" i="6"/>
  <c r="AQ86" i="6"/>
  <c r="AN86" i="6"/>
  <c r="AF86" i="6"/>
  <c r="AE86" i="6"/>
  <c r="AD86" i="6"/>
  <c r="AC86" i="6"/>
  <c r="AB86" i="6"/>
  <c r="AA86" i="6"/>
  <c r="H86" i="6"/>
  <c r="BJ85" i="6"/>
  <c r="BH85" i="6"/>
  <c r="BG85" i="6"/>
  <c r="BC85" i="6"/>
  <c r="AV85" i="6"/>
  <c r="AU85" i="6"/>
  <c r="AT85" i="6"/>
  <c r="AS85" i="6"/>
  <c r="AR85" i="6"/>
  <c r="AQ85" i="6"/>
  <c r="AN85" i="6"/>
  <c r="AW85" i="6" s="1"/>
  <c r="AF85" i="6"/>
  <c r="AE85" i="6"/>
  <c r="AD85" i="6"/>
  <c r="AC85" i="6"/>
  <c r="AB85" i="6"/>
  <c r="AA85" i="6"/>
  <c r="K85" i="6"/>
  <c r="H85" i="6"/>
  <c r="BJ84" i="6"/>
  <c r="BI84" i="6"/>
  <c r="BH84" i="6"/>
  <c r="BG84" i="6"/>
  <c r="BC84" i="6" s="1"/>
  <c r="AX84" i="6"/>
  <c r="AW84" i="6"/>
  <c r="AV84" i="6"/>
  <c r="AU84" i="6"/>
  <c r="AT84" i="6"/>
  <c r="AS84" i="6"/>
  <c r="AR84" i="6"/>
  <c r="AQ84" i="6"/>
  <c r="AF84" i="6"/>
  <c r="AE84" i="6"/>
  <c r="AD84" i="6"/>
  <c r="AC84" i="6"/>
  <c r="AB84" i="6"/>
  <c r="AA84" i="6"/>
  <c r="Z84" i="6"/>
  <c r="U84" i="6"/>
  <c r="Y84" i="6" s="1"/>
  <c r="BJ83" i="6"/>
  <c r="BI83" i="6"/>
  <c r="BH83" i="6"/>
  <c r="BG83" i="6"/>
  <c r="BC83" i="6" s="1"/>
  <c r="AX83" i="6"/>
  <c r="AW83" i="6"/>
  <c r="AV83" i="6"/>
  <c r="AU83" i="6"/>
  <c r="AT83" i="6"/>
  <c r="AS83" i="6"/>
  <c r="AR83" i="6"/>
  <c r="AQ83" i="6"/>
  <c r="AF83" i="6"/>
  <c r="AE83" i="6"/>
  <c r="AD83" i="6"/>
  <c r="AC83" i="6"/>
  <c r="AB83" i="6"/>
  <c r="AA83" i="6"/>
  <c r="U83" i="6"/>
  <c r="BJ82" i="6"/>
  <c r="BI82" i="6"/>
  <c r="BH82" i="6"/>
  <c r="BG82" i="6"/>
  <c r="AX82" i="6"/>
  <c r="AW82" i="6"/>
  <c r="AV82" i="6"/>
  <c r="AU82" i="6"/>
  <c r="AT82" i="6"/>
  <c r="AS82" i="6"/>
  <c r="AR82" i="6"/>
  <c r="AQ82" i="6"/>
  <c r="AF82" i="6"/>
  <c r="AE82" i="6"/>
  <c r="AD82" i="6"/>
  <c r="AC82" i="6"/>
  <c r="AB82" i="6"/>
  <c r="AA82" i="6"/>
  <c r="U82" i="6"/>
  <c r="O82" i="6" s="1"/>
  <c r="K82" i="6"/>
  <c r="BJ81" i="6"/>
  <c r="BI81" i="6"/>
  <c r="BH81" i="6"/>
  <c r="BG81" i="6"/>
  <c r="BC81" i="6" s="1"/>
  <c r="AX81" i="6"/>
  <c r="AW81" i="6"/>
  <c r="AV81" i="6"/>
  <c r="AU81" i="6"/>
  <c r="AT81" i="6"/>
  <c r="AS81" i="6"/>
  <c r="AR81" i="6"/>
  <c r="AQ81" i="6"/>
  <c r="AF81" i="6"/>
  <c r="AE81" i="6"/>
  <c r="AD81" i="6"/>
  <c r="AC81" i="6"/>
  <c r="AB81" i="6"/>
  <c r="AA81" i="6"/>
  <c r="U81" i="6"/>
  <c r="X81" i="6" s="1"/>
  <c r="BJ80" i="6"/>
  <c r="BI80" i="6"/>
  <c r="BH80" i="6"/>
  <c r="BG80" i="6"/>
  <c r="BC80" i="6" s="1"/>
  <c r="AX80" i="6"/>
  <c r="AW80" i="6"/>
  <c r="AV80" i="6"/>
  <c r="AU80" i="6"/>
  <c r="AT80" i="6"/>
  <c r="AS80" i="6"/>
  <c r="AR80" i="6"/>
  <c r="AQ80" i="6"/>
  <c r="AF80" i="6"/>
  <c r="AE80" i="6"/>
  <c r="AD80" i="6"/>
  <c r="AC80" i="6"/>
  <c r="AB80" i="6"/>
  <c r="AA80" i="6"/>
  <c r="U80" i="6"/>
  <c r="K80" i="6"/>
  <c r="BJ79" i="6"/>
  <c r="BI79" i="6"/>
  <c r="BH79" i="6"/>
  <c r="BG79" i="6"/>
  <c r="BC79" i="6" s="1"/>
  <c r="AX79" i="6"/>
  <c r="AW79" i="6"/>
  <c r="AV79" i="6"/>
  <c r="AU79" i="6"/>
  <c r="AT79" i="6"/>
  <c r="AS79" i="6"/>
  <c r="AR79" i="6"/>
  <c r="AQ79" i="6"/>
  <c r="AF79" i="6"/>
  <c r="AE79" i="6"/>
  <c r="AD79" i="6"/>
  <c r="AC79" i="6"/>
  <c r="AB79" i="6"/>
  <c r="AA79" i="6"/>
  <c r="U79" i="6"/>
  <c r="BJ78" i="6"/>
  <c r="BI78" i="6"/>
  <c r="BH78" i="6"/>
  <c r="BG78" i="6"/>
  <c r="BC78" i="6" s="1"/>
  <c r="AX78" i="6"/>
  <c r="AW78" i="6"/>
  <c r="AV78" i="6"/>
  <c r="AU78" i="6"/>
  <c r="AT78" i="6"/>
  <c r="AS78" i="6"/>
  <c r="AR78" i="6"/>
  <c r="AQ78" i="6"/>
  <c r="AF78" i="6"/>
  <c r="AE78" i="6"/>
  <c r="AD78" i="6"/>
  <c r="AC78" i="6"/>
  <c r="AB78" i="6"/>
  <c r="AA78" i="6"/>
  <c r="U78" i="6"/>
  <c r="O78" i="6"/>
  <c r="K78" i="6"/>
  <c r="BJ77" i="6"/>
  <c r="BI77" i="6"/>
  <c r="BH77" i="6"/>
  <c r="BG77" i="6"/>
  <c r="BC77" i="6" s="1"/>
  <c r="AX77" i="6"/>
  <c r="AW77" i="6"/>
  <c r="AV77" i="6"/>
  <c r="AU77" i="6"/>
  <c r="AT77" i="6"/>
  <c r="AS77" i="6"/>
  <c r="AR77" i="6"/>
  <c r="AQ77" i="6"/>
  <c r="AF77" i="6"/>
  <c r="AE77" i="6"/>
  <c r="AD77" i="6"/>
  <c r="AC77" i="6"/>
  <c r="AB77" i="6"/>
  <c r="AA77" i="6"/>
  <c r="Z77" i="6"/>
  <c r="U77" i="6"/>
  <c r="X77" i="6" s="1"/>
  <c r="BJ76" i="6"/>
  <c r="BI76" i="6"/>
  <c r="BH76" i="6"/>
  <c r="BG76" i="6"/>
  <c r="BC76" i="6" s="1"/>
  <c r="AX76" i="6"/>
  <c r="AW76" i="6"/>
  <c r="AV76" i="6"/>
  <c r="AU76" i="6"/>
  <c r="AT76" i="6"/>
  <c r="AS76" i="6"/>
  <c r="AR76" i="6"/>
  <c r="AQ76" i="6"/>
  <c r="AF76" i="6"/>
  <c r="AE76" i="6"/>
  <c r="AD76" i="6"/>
  <c r="AC76" i="6"/>
  <c r="AB76" i="6"/>
  <c r="AA76" i="6"/>
  <c r="Z76" i="6"/>
  <c r="U76" i="6"/>
  <c r="K76" i="6"/>
  <c r="L76" i="6" s="1"/>
  <c r="BJ75" i="6"/>
  <c r="BI75" i="6"/>
  <c r="BH75" i="6"/>
  <c r="BG75" i="6"/>
  <c r="BC75" i="6" s="1"/>
  <c r="AX75" i="6"/>
  <c r="AW75" i="6"/>
  <c r="AV75" i="6"/>
  <c r="AU75" i="6"/>
  <c r="AT75" i="6"/>
  <c r="AS75" i="6"/>
  <c r="AR75" i="6"/>
  <c r="AQ75" i="6"/>
  <c r="AF75" i="6"/>
  <c r="AE75" i="6"/>
  <c r="AD75" i="6"/>
  <c r="AC75" i="6"/>
  <c r="AB75" i="6"/>
  <c r="AA75" i="6"/>
  <c r="U75" i="6"/>
  <c r="BJ74" i="6"/>
  <c r="BI74" i="6"/>
  <c r="BH74" i="6"/>
  <c r="BG74" i="6"/>
  <c r="BC74" i="6" s="1"/>
  <c r="AX74" i="6"/>
  <c r="AW74" i="6"/>
  <c r="AV74" i="6"/>
  <c r="AU74" i="6"/>
  <c r="AT74" i="6"/>
  <c r="AS74" i="6"/>
  <c r="AR74" i="6"/>
  <c r="AQ74" i="6"/>
  <c r="AF74" i="6"/>
  <c r="AE74" i="6"/>
  <c r="AD74" i="6"/>
  <c r="AC74" i="6"/>
  <c r="AB74" i="6"/>
  <c r="AA74" i="6"/>
  <c r="U74" i="6"/>
  <c r="Z74" i="6" s="1"/>
  <c r="K74" i="6"/>
  <c r="BJ73" i="6"/>
  <c r="BI73" i="6"/>
  <c r="BH73" i="6"/>
  <c r="BG73" i="6"/>
  <c r="BC73" i="6" s="1"/>
  <c r="AX73" i="6"/>
  <c r="AW73" i="6"/>
  <c r="AV73" i="6"/>
  <c r="AU73" i="6"/>
  <c r="AT73" i="6"/>
  <c r="AS73" i="6"/>
  <c r="AR73" i="6"/>
  <c r="AQ73" i="6"/>
  <c r="AF73" i="6"/>
  <c r="AE73" i="6"/>
  <c r="AD73" i="6"/>
  <c r="AC73" i="6"/>
  <c r="AB73" i="6"/>
  <c r="AA73" i="6"/>
  <c r="U73" i="6"/>
  <c r="BJ72" i="6"/>
  <c r="BI72" i="6"/>
  <c r="BH72" i="6"/>
  <c r="BG72" i="6"/>
  <c r="AX72" i="6"/>
  <c r="AW72" i="6"/>
  <c r="AV72" i="6"/>
  <c r="AU72" i="6"/>
  <c r="AT72" i="6"/>
  <c r="AS72" i="6"/>
  <c r="AR72" i="6"/>
  <c r="AQ72" i="6"/>
  <c r="AF72" i="6"/>
  <c r="AE72" i="6"/>
  <c r="AD72" i="6"/>
  <c r="AC72" i="6"/>
  <c r="AB72" i="6"/>
  <c r="AA72" i="6"/>
  <c r="U72" i="6"/>
  <c r="K72" i="6"/>
  <c r="L72" i="6" s="1"/>
  <c r="BJ71" i="6"/>
  <c r="BI71" i="6"/>
  <c r="BH71" i="6"/>
  <c r="BG71" i="6"/>
  <c r="AX71" i="6"/>
  <c r="AW71" i="6"/>
  <c r="AV71" i="6"/>
  <c r="AU71" i="6"/>
  <c r="AT71" i="6"/>
  <c r="AS71" i="6"/>
  <c r="AR71" i="6"/>
  <c r="AQ71" i="6"/>
  <c r="AF71" i="6"/>
  <c r="AE71" i="6"/>
  <c r="AD71" i="6"/>
  <c r="AC71" i="6"/>
  <c r="AB71" i="6"/>
  <c r="U71" i="6"/>
  <c r="Y71" i="6" s="1"/>
  <c r="BJ70" i="6"/>
  <c r="BI70" i="6"/>
  <c r="BH70" i="6"/>
  <c r="BG70" i="6"/>
  <c r="BC70" i="6" s="1"/>
  <c r="AX70" i="6"/>
  <c r="AW70" i="6"/>
  <c r="AV70" i="6"/>
  <c r="AU70" i="6"/>
  <c r="AT70" i="6"/>
  <c r="AS70" i="6"/>
  <c r="AR70" i="6"/>
  <c r="AQ70" i="6"/>
  <c r="AF70" i="6"/>
  <c r="AE70" i="6"/>
  <c r="AD70" i="6"/>
  <c r="AC70" i="6"/>
  <c r="AB70" i="6"/>
  <c r="U70" i="6"/>
  <c r="O70" i="6" s="1"/>
  <c r="K70" i="6"/>
  <c r="L71" i="6" s="1"/>
  <c r="BJ69" i="6"/>
  <c r="BI69" i="6"/>
  <c r="BH69" i="6"/>
  <c r="BG69" i="6"/>
  <c r="BC69" i="6" s="1"/>
  <c r="AX69" i="6"/>
  <c r="AW69" i="6"/>
  <c r="AV69" i="6"/>
  <c r="AU69" i="6"/>
  <c r="AT69" i="6"/>
  <c r="AS69" i="6"/>
  <c r="AR69" i="6"/>
  <c r="AQ69" i="6"/>
  <c r="AF69" i="6"/>
  <c r="AE69" i="6"/>
  <c r="AD69" i="6"/>
  <c r="AC69" i="6"/>
  <c r="AB69" i="6"/>
  <c r="U69" i="6"/>
  <c r="AA69" i="6" s="1"/>
  <c r="BJ68" i="6"/>
  <c r="BI68" i="6"/>
  <c r="BH68" i="6"/>
  <c r="BG68" i="6"/>
  <c r="AX68" i="6"/>
  <c r="AW68" i="6"/>
  <c r="AV68" i="6"/>
  <c r="AU68" i="6"/>
  <c r="AT68" i="6"/>
  <c r="AS68" i="6"/>
  <c r="AR68" i="6"/>
  <c r="AQ68" i="6"/>
  <c r="AF68" i="6"/>
  <c r="AE68" i="6"/>
  <c r="AD68" i="6"/>
  <c r="AC68" i="6"/>
  <c r="AB68" i="6"/>
  <c r="U68" i="6"/>
  <c r="Z68" i="6" s="1"/>
  <c r="K68" i="6"/>
  <c r="BJ67" i="6"/>
  <c r="BI67" i="6"/>
  <c r="BH67" i="6"/>
  <c r="BG67" i="6"/>
  <c r="BC67" i="6" s="1"/>
  <c r="AX67" i="6"/>
  <c r="AW67" i="6"/>
  <c r="AV67" i="6"/>
  <c r="AU67" i="6"/>
  <c r="AT67" i="6"/>
  <c r="AS67" i="6"/>
  <c r="AR67" i="6"/>
  <c r="AQ67" i="6"/>
  <c r="AF67" i="6"/>
  <c r="AE67" i="6"/>
  <c r="AD67" i="6"/>
  <c r="AC67" i="6"/>
  <c r="AB67" i="6"/>
  <c r="AA67" i="6"/>
  <c r="U67" i="6"/>
  <c r="Y67" i="6" s="1"/>
  <c r="BJ66" i="6"/>
  <c r="BI66" i="6"/>
  <c r="BH66" i="6"/>
  <c r="BG66" i="6"/>
  <c r="AX66" i="6"/>
  <c r="AW66" i="6"/>
  <c r="AV66" i="6"/>
  <c r="AU66" i="6"/>
  <c r="AT66" i="6"/>
  <c r="AS66" i="6"/>
  <c r="AR66" i="6"/>
  <c r="AQ66" i="6"/>
  <c r="AF66" i="6"/>
  <c r="AE66" i="6"/>
  <c r="AD66" i="6"/>
  <c r="AC66" i="6"/>
  <c r="AB66" i="6"/>
  <c r="AA66" i="6"/>
  <c r="U66" i="6"/>
  <c r="Z66" i="6" s="1"/>
  <c r="K66" i="6"/>
  <c r="L67" i="6" s="1"/>
  <c r="BJ65" i="6"/>
  <c r="BI65" i="6"/>
  <c r="BH65" i="6"/>
  <c r="BG65" i="6"/>
  <c r="BC65" i="6" s="1"/>
  <c r="AX65" i="6"/>
  <c r="AW65" i="6"/>
  <c r="AV65" i="6"/>
  <c r="AU65" i="6"/>
  <c r="AT65" i="6"/>
  <c r="AS65" i="6"/>
  <c r="AR65" i="6"/>
  <c r="AQ65" i="6"/>
  <c r="AF65" i="6"/>
  <c r="AE65" i="6"/>
  <c r="AD65" i="6"/>
  <c r="AC65" i="6"/>
  <c r="AB65" i="6"/>
  <c r="AA65" i="6"/>
  <c r="U65" i="6"/>
  <c r="X65" i="6" s="1"/>
  <c r="BJ64" i="6"/>
  <c r="BI64" i="6"/>
  <c r="BH64" i="6"/>
  <c r="BG64" i="6"/>
  <c r="BC64" i="6" s="1"/>
  <c r="AX64" i="6"/>
  <c r="AW64" i="6"/>
  <c r="AV64" i="6"/>
  <c r="AU64" i="6"/>
  <c r="AT64" i="6"/>
  <c r="AS64" i="6"/>
  <c r="AR64" i="6"/>
  <c r="AQ64" i="6"/>
  <c r="AF64" i="6"/>
  <c r="AE64" i="6"/>
  <c r="AD64" i="6"/>
  <c r="AC64" i="6"/>
  <c r="AB64" i="6"/>
  <c r="AA64" i="6"/>
  <c r="U64" i="6"/>
  <c r="Y64" i="6" s="1"/>
  <c r="K64" i="6"/>
  <c r="BJ63" i="6"/>
  <c r="BI63" i="6"/>
  <c r="BH63" i="6"/>
  <c r="BG63" i="6"/>
  <c r="AX63" i="6"/>
  <c r="AW63" i="6"/>
  <c r="AV63" i="6"/>
  <c r="AU63" i="6"/>
  <c r="AT63" i="6"/>
  <c r="AS63" i="6"/>
  <c r="AR63" i="6"/>
  <c r="AQ63" i="6"/>
  <c r="AF63" i="6"/>
  <c r="AE63" i="6"/>
  <c r="AD63" i="6"/>
  <c r="AC63" i="6"/>
  <c r="AB63" i="6"/>
  <c r="Z63" i="6"/>
  <c r="O63" i="6"/>
  <c r="BJ62" i="6"/>
  <c r="BI62" i="6"/>
  <c r="BH62" i="6"/>
  <c r="BG62" i="6"/>
  <c r="AX62" i="6"/>
  <c r="AW62" i="6"/>
  <c r="AV62" i="6"/>
  <c r="AU62" i="6"/>
  <c r="AT62" i="6"/>
  <c r="AS62" i="6"/>
  <c r="AR62" i="6"/>
  <c r="AQ62" i="6"/>
  <c r="AF62" i="6"/>
  <c r="AE62" i="6"/>
  <c r="AD62" i="6"/>
  <c r="AC62" i="6"/>
  <c r="AB62" i="6"/>
  <c r="U62" i="6"/>
  <c r="K62" i="6"/>
  <c r="L63" i="6" s="1"/>
  <c r="BJ61" i="6"/>
  <c r="BI61" i="6"/>
  <c r="BH61" i="6"/>
  <c r="BG61" i="6"/>
  <c r="AX61" i="6"/>
  <c r="AW61" i="6"/>
  <c r="AV61" i="6"/>
  <c r="AU61" i="6"/>
  <c r="AT61" i="6"/>
  <c r="AS61" i="6"/>
  <c r="AR61" i="6"/>
  <c r="AQ61" i="6"/>
  <c r="AF61" i="6"/>
  <c r="AE61" i="6"/>
  <c r="AD61" i="6"/>
  <c r="AC61" i="6"/>
  <c r="AB61" i="6"/>
  <c r="AA61" i="6"/>
  <c r="U61" i="6"/>
  <c r="BJ60" i="6"/>
  <c r="BI60" i="6"/>
  <c r="BH60" i="6"/>
  <c r="BG60" i="6"/>
  <c r="AX60" i="6"/>
  <c r="AW60" i="6"/>
  <c r="AV60" i="6"/>
  <c r="AU60" i="6"/>
  <c r="AT60" i="6"/>
  <c r="AS60" i="6"/>
  <c r="AR60" i="6"/>
  <c r="AQ60" i="6"/>
  <c r="AF60" i="6"/>
  <c r="AE60" i="6"/>
  <c r="AD60" i="6"/>
  <c r="AC60" i="6"/>
  <c r="AB60" i="6"/>
  <c r="AA60" i="6"/>
  <c r="U60" i="6"/>
  <c r="O60" i="6" s="1"/>
  <c r="K60" i="6"/>
  <c r="BJ59" i="6"/>
  <c r="BI59" i="6"/>
  <c r="BH59" i="6"/>
  <c r="BG59" i="6"/>
  <c r="BC59" i="6" s="1"/>
  <c r="AX59" i="6"/>
  <c r="AW59" i="6"/>
  <c r="AV59" i="6"/>
  <c r="AU59" i="6"/>
  <c r="AT59" i="6"/>
  <c r="AS59" i="6"/>
  <c r="BA59" i="6" s="1"/>
  <c r="AR59" i="6"/>
  <c r="AQ59" i="6"/>
  <c r="AF59" i="6"/>
  <c r="AE59" i="6"/>
  <c r="AD59" i="6"/>
  <c r="AC59" i="6"/>
  <c r="AB59" i="6"/>
  <c r="U59" i="6"/>
  <c r="AA59" i="6" s="1"/>
  <c r="BJ58" i="6"/>
  <c r="BI58" i="6"/>
  <c r="BH58" i="6"/>
  <c r="BG58" i="6"/>
  <c r="AX58" i="6"/>
  <c r="AW58" i="6"/>
  <c r="AV58" i="6"/>
  <c r="AU58" i="6"/>
  <c r="AT58" i="6"/>
  <c r="AS58" i="6"/>
  <c r="AR58" i="6"/>
  <c r="AQ58" i="6"/>
  <c r="AF58" i="6"/>
  <c r="AE58" i="6"/>
  <c r="AD58" i="6"/>
  <c r="AC58" i="6"/>
  <c r="AB58" i="6"/>
  <c r="U58" i="6"/>
  <c r="K58" i="6"/>
  <c r="L59" i="6" s="1"/>
  <c r="BJ57" i="6"/>
  <c r="BI57" i="6"/>
  <c r="BH57" i="6"/>
  <c r="BG57" i="6"/>
  <c r="AX57" i="6"/>
  <c r="AW57" i="6"/>
  <c r="AV57" i="6"/>
  <c r="AU57" i="6"/>
  <c r="AT57" i="6"/>
  <c r="AS57" i="6"/>
  <c r="AR57" i="6"/>
  <c r="AQ57" i="6"/>
  <c r="AF57" i="6"/>
  <c r="AE57" i="6"/>
  <c r="AD57" i="6"/>
  <c r="AC57" i="6"/>
  <c r="AB57" i="6"/>
  <c r="AA57" i="6"/>
  <c r="U57" i="6"/>
  <c r="O57" i="6"/>
  <c r="BJ56" i="6"/>
  <c r="BI56" i="6"/>
  <c r="BH56" i="6"/>
  <c r="BG56" i="6"/>
  <c r="AX56" i="6"/>
  <c r="AW56" i="6"/>
  <c r="AV56" i="6"/>
  <c r="AU56" i="6"/>
  <c r="AT56" i="6"/>
  <c r="AS56" i="6"/>
  <c r="AR56" i="6"/>
  <c r="AQ56" i="6"/>
  <c r="AF56" i="6"/>
  <c r="AE56" i="6"/>
  <c r="AD56" i="6"/>
  <c r="AC56" i="6"/>
  <c r="AB56" i="6"/>
  <c r="AA56" i="6"/>
  <c r="U56" i="6"/>
  <c r="O56" i="6" s="1"/>
  <c r="K56" i="6"/>
  <c r="L57" i="6" s="1"/>
  <c r="BJ55" i="6"/>
  <c r="BI55" i="6"/>
  <c r="BH55" i="6"/>
  <c r="BG55" i="6"/>
  <c r="BC55" i="6" s="1"/>
  <c r="AX55" i="6"/>
  <c r="AW55" i="6"/>
  <c r="AV55" i="6"/>
  <c r="AU55" i="6"/>
  <c r="AT55" i="6"/>
  <c r="AS55" i="6"/>
  <c r="AR55" i="6"/>
  <c r="AQ55" i="6"/>
  <c r="AF55" i="6"/>
  <c r="AE55" i="6"/>
  <c r="AD55" i="6"/>
  <c r="AC55" i="6"/>
  <c r="AB55" i="6"/>
  <c r="AA55" i="6"/>
  <c r="U55" i="6"/>
  <c r="Z55" i="6" s="1"/>
  <c r="BJ54" i="6"/>
  <c r="BI54" i="6"/>
  <c r="BH54" i="6"/>
  <c r="BG54" i="6"/>
  <c r="AX54" i="6"/>
  <c r="AW54" i="6"/>
  <c r="AV54" i="6"/>
  <c r="AU54" i="6"/>
  <c r="AT54" i="6"/>
  <c r="AS54" i="6"/>
  <c r="AR54" i="6"/>
  <c r="AQ54" i="6"/>
  <c r="AF54" i="6"/>
  <c r="AE54" i="6"/>
  <c r="AD54" i="6"/>
  <c r="AC54" i="6"/>
  <c r="AB54" i="6"/>
  <c r="AA54" i="6"/>
  <c r="U54" i="6"/>
  <c r="K54" i="6"/>
  <c r="L54" i="6" s="1"/>
  <c r="BJ53" i="6"/>
  <c r="BI53" i="6"/>
  <c r="BH53" i="6"/>
  <c r="BG53" i="6"/>
  <c r="BC53" i="6"/>
  <c r="AX53" i="6"/>
  <c r="AW53" i="6"/>
  <c r="AV53" i="6"/>
  <c r="AU53" i="6"/>
  <c r="AT53" i="6"/>
  <c r="AS53" i="6"/>
  <c r="AR53" i="6"/>
  <c r="AQ53" i="6"/>
  <c r="AF53" i="6"/>
  <c r="AE53" i="6"/>
  <c r="AD53" i="6"/>
  <c r="AC53" i="6"/>
  <c r="AB53" i="6"/>
  <c r="U53" i="6"/>
  <c r="BJ52" i="6"/>
  <c r="BI52" i="6"/>
  <c r="BH52" i="6"/>
  <c r="BG52" i="6"/>
  <c r="BC52" i="6" s="1"/>
  <c r="AX52" i="6"/>
  <c r="AW52" i="6"/>
  <c r="AV52" i="6"/>
  <c r="AU52" i="6"/>
  <c r="AT52" i="6"/>
  <c r="AS52" i="6"/>
  <c r="AR52" i="6"/>
  <c r="AQ52" i="6"/>
  <c r="AF52" i="6"/>
  <c r="AE52" i="6"/>
  <c r="AD52" i="6"/>
  <c r="AC52" i="6"/>
  <c r="AB52" i="6"/>
  <c r="U52" i="6"/>
  <c r="X52" i="6" s="1"/>
  <c r="K52" i="6"/>
  <c r="BJ51" i="6"/>
  <c r="BI51" i="6"/>
  <c r="BH51" i="6"/>
  <c r="BG51" i="6"/>
  <c r="AX51" i="6"/>
  <c r="AW51" i="6"/>
  <c r="AV51" i="6"/>
  <c r="AU51" i="6"/>
  <c r="AT51" i="6"/>
  <c r="AS51" i="6"/>
  <c r="AR51" i="6"/>
  <c r="AQ51" i="6"/>
  <c r="AF51" i="6"/>
  <c r="AE51" i="6"/>
  <c r="AD51" i="6"/>
  <c r="AC51" i="6"/>
  <c r="AB51" i="6"/>
  <c r="AA51" i="6"/>
  <c r="U51" i="6"/>
  <c r="BJ50" i="6"/>
  <c r="BI50" i="6"/>
  <c r="BH50" i="6"/>
  <c r="BG50" i="6"/>
  <c r="BC50" i="6" s="1"/>
  <c r="AX50" i="6"/>
  <c r="AW50" i="6"/>
  <c r="AV50" i="6"/>
  <c r="AU50" i="6"/>
  <c r="AT50" i="6"/>
  <c r="AS50" i="6"/>
  <c r="AR50" i="6"/>
  <c r="AQ50" i="6"/>
  <c r="AF50" i="6"/>
  <c r="AE50" i="6"/>
  <c r="AD50" i="6"/>
  <c r="AC50" i="6"/>
  <c r="AB50" i="6"/>
  <c r="AA50" i="6"/>
  <c r="U50" i="6"/>
  <c r="O50" i="6" s="1"/>
  <c r="K50" i="6"/>
  <c r="BJ49" i="6"/>
  <c r="BI49" i="6"/>
  <c r="BH49" i="6"/>
  <c r="BG49" i="6"/>
  <c r="AX49" i="6"/>
  <c r="AW49" i="6"/>
  <c r="AV49" i="6"/>
  <c r="AU49" i="6"/>
  <c r="AT49" i="6"/>
  <c r="AS49" i="6"/>
  <c r="AR49" i="6"/>
  <c r="AQ49" i="6"/>
  <c r="AF49" i="6"/>
  <c r="AE49" i="6"/>
  <c r="AD49" i="6"/>
  <c r="AC49" i="6"/>
  <c r="AB49" i="6"/>
  <c r="AA49" i="6"/>
  <c r="U49" i="6"/>
  <c r="BJ48" i="6"/>
  <c r="BI48" i="6"/>
  <c r="BH48" i="6"/>
  <c r="BG48" i="6"/>
  <c r="BC48" i="6" s="1"/>
  <c r="AX48" i="6"/>
  <c r="AW48" i="6"/>
  <c r="AV48" i="6"/>
  <c r="AU48" i="6"/>
  <c r="AT48" i="6"/>
  <c r="AS48" i="6"/>
  <c r="AR48" i="6"/>
  <c r="AQ48" i="6"/>
  <c r="AF48" i="6"/>
  <c r="AE48" i="6"/>
  <c r="AD48" i="6"/>
  <c r="AC48" i="6"/>
  <c r="AB48" i="6"/>
  <c r="AA48" i="6"/>
  <c r="U48" i="6"/>
  <c r="Z48" i="6" s="1"/>
  <c r="K48" i="6"/>
  <c r="L49" i="6" s="1"/>
  <c r="BJ47" i="6"/>
  <c r="BI47" i="6"/>
  <c r="BH47" i="6"/>
  <c r="BG47" i="6"/>
  <c r="AX47" i="6"/>
  <c r="AW47" i="6"/>
  <c r="AV47" i="6"/>
  <c r="AU47" i="6"/>
  <c r="AT47" i="6"/>
  <c r="AS47" i="6"/>
  <c r="AR47" i="6"/>
  <c r="AQ47" i="6"/>
  <c r="AF47" i="6"/>
  <c r="AE47" i="6"/>
  <c r="AD47" i="6"/>
  <c r="AC47" i="6"/>
  <c r="AB47" i="6"/>
  <c r="AA47" i="6"/>
  <c r="Z47" i="6"/>
  <c r="U47" i="6"/>
  <c r="BJ46" i="6"/>
  <c r="BI46" i="6"/>
  <c r="BH46" i="6"/>
  <c r="BG46" i="6"/>
  <c r="AX46" i="6"/>
  <c r="AW46" i="6"/>
  <c r="AV46" i="6"/>
  <c r="AU46" i="6"/>
  <c r="AT46" i="6"/>
  <c r="AS46" i="6"/>
  <c r="AR46" i="6"/>
  <c r="AQ46" i="6"/>
  <c r="AF46" i="6"/>
  <c r="AE46" i="6"/>
  <c r="AD46" i="6"/>
  <c r="AC46" i="6"/>
  <c r="AB46" i="6"/>
  <c r="AA46" i="6"/>
  <c r="Z46" i="6"/>
  <c r="U46" i="6"/>
  <c r="K46" i="6"/>
  <c r="BJ45" i="6"/>
  <c r="BI45" i="6"/>
  <c r="BH45" i="6"/>
  <c r="BG45" i="6"/>
  <c r="BC45" i="6" s="1"/>
  <c r="AX45" i="6"/>
  <c r="AW45" i="6"/>
  <c r="AV45" i="6"/>
  <c r="AU45" i="6"/>
  <c r="AT45" i="6"/>
  <c r="AS45" i="6"/>
  <c r="AR45" i="6"/>
  <c r="AQ45" i="6"/>
  <c r="AF45" i="6"/>
  <c r="AE45" i="6"/>
  <c r="AD45" i="6"/>
  <c r="AC45" i="6"/>
  <c r="AB45" i="6"/>
  <c r="AA45" i="6"/>
  <c r="U45" i="6"/>
  <c r="X45" i="6" s="1"/>
  <c r="BJ44" i="6"/>
  <c r="BI44" i="6"/>
  <c r="BH44" i="6"/>
  <c r="BG44" i="6"/>
  <c r="AX44" i="6"/>
  <c r="AW44" i="6"/>
  <c r="AV44" i="6"/>
  <c r="AU44" i="6"/>
  <c r="AT44" i="6"/>
  <c r="AS44" i="6"/>
  <c r="AR44" i="6"/>
  <c r="AQ44" i="6"/>
  <c r="AF44" i="6"/>
  <c r="AE44" i="6"/>
  <c r="AD44" i="6"/>
  <c r="AC44" i="6"/>
  <c r="AB44" i="6"/>
  <c r="AA44" i="6"/>
  <c r="U44" i="6"/>
  <c r="K44" i="6"/>
  <c r="L44" i="6" s="1"/>
  <c r="BJ43" i="6"/>
  <c r="BI43" i="6"/>
  <c r="BH43" i="6"/>
  <c r="BG43" i="6"/>
  <c r="BC43" i="6" s="1"/>
  <c r="AX43" i="6"/>
  <c r="AW43" i="6"/>
  <c r="AV43" i="6"/>
  <c r="AU43" i="6"/>
  <c r="AT43" i="6"/>
  <c r="AS43" i="6"/>
  <c r="AR43" i="6"/>
  <c r="AQ43" i="6"/>
  <c r="AF43" i="6"/>
  <c r="AE43" i="6"/>
  <c r="AD43" i="6"/>
  <c r="AC43" i="6"/>
  <c r="AB43" i="6"/>
  <c r="AA43" i="6"/>
  <c r="U43" i="6"/>
  <c r="BJ42" i="6"/>
  <c r="BI42" i="6"/>
  <c r="BH42" i="6"/>
  <c r="BG42" i="6"/>
  <c r="AX42" i="6"/>
  <c r="AW42" i="6"/>
  <c r="AV42" i="6"/>
  <c r="AU42" i="6"/>
  <c r="AT42" i="6"/>
  <c r="AS42" i="6"/>
  <c r="AR42" i="6"/>
  <c r="AQ42" i="6"/>
  <c r="AF42" i="6"/>
  <c r="AE42" i="6"/>
  <c r="AD42" i="6"/>
  <c r="AC42" i="6"/>
  <c r="AB42" i="6"/>
  <c r="AA42" i="6"/>
  <c r="U42" i="6"/>
  <c r="Z42" i="6" s="1"/>
  <c r="K42" i="6"/>
  <c r="L42" i="6" s="1"/>
  <c r="BJ41" i="6"/>
  <c r="BI41" i="6"/>
  <c r="BH41" i="6"/>
  <c r="BG41" i="6"/>
  <c r="BC41" i="6"/>
  <c r="AX41" i="6"/>
  <c r="AW41" i="6"/>
  <c r="AV41" i="6"/>
  <c r="AU41" i="6"/>
  <c r="AT41" i="6"/>
  <c r="AS41" i="6"/>
  <c r="AR41" i="6"/>
  <c r="AQ41" i="6"/>
  <c r="AF41" i="6"/>
  <c r="AE41" i="6"/>
  <c r="AD41" i="6"/>
  <c r="AC41" i="6"/>
  <c r="AB41" i="6"/>
  <c r="AA41" i="6"/>
  <c r="U41" i="6"/>
  <c r="Y41" i="6" s="1"/>
  <c r="O41" i="6"/>
  <c r="BJ40" i="6"/>
  <c r="BI40" i="6"/>
  <c r="BH40" i="6"/>
  <c r="BG40" i="6"/>
  <c r="BC40" i="6" s="1"/>
  <c r="AX40" i="6"/>
  <c r="AW40" i="6"/>
  <c r="AV40" i="6"/>
  <c r="AU40" i="6"/>
  <c r="AT40" i="6"/>
  <c r="AS40" i="6"/>
  <c r="AR40" i="6"/>
  <c r="AQ40" i="6"/>
  <c r="AF40" i="6"/>
  <c r="AE40" i="6"/>
  <c r="AD40" i="6"/>
  <c r="AC40" i="6"/>
  <c r="AB40" i="6"/>
  <c r="AA40" i="6"/>
  <c r="U40" i="6"/>
  <c r="Z40" i="6" s="1"/>
  <c r="O40" i="6"/>
  <c r="K40" i="6"/>
  <c r="BJ39" i="6"/>
  <c r="BI39" i="6"/>
  <c r="BH39" i="6"/>
  <c r="BG39" i="6"/>
  <c r="BC39" i="6" s="1"/>
  <c r="AX39" i="6"/>
  <c r="AW39" i="6"/>
  <c r="AV39" i="6"/>
  <c r="AU39" i="6"/>
  <c r="AT39" i="6"/>
  <c r="AS39" i="6"/>
  <c r="AR39" i="6"/>
  <c r="AQ39" i="6"/>
  <c r="AF39" i="6"/>
  <c r="AE39" i="6"/>
  <c r="AD39" i="6"/>
  <c r="AC39" i="6"/>
  <c r="AB39" i="6"/>
  <c r="AA39" i="6"/>
  <c r="Z39" i="6"/>
  <c r="U39" i="6"/>
  <c r="BJ38" i="6"/>
  <c r="BI38" i="6"/>
  <c r="BH38" i="6"/>
  <c r="BG38" i="6"/>
  <c r="BC38" i="6" s="1"/>
  <c r="AX38" i="6"/>
  <c r="AW38" i="6"/>
  <c r="AV38" i="6"/>
  <c r="AU38" i="6"/>
  <c r="AT38" i="6"/>
  <c r="AS38" i="6"/>
  <c r="AR38" i="6"/>
  <c r="AQ38" i="6"/>
  <c r="AF38" i="6"/>
  <c r="AE38" i="6"/>
  <c r="AD38" i="6"/>
  <c r="AC38" i="6"/>
  <c r="AB38" i="6"/>
  <c r="AA38" i="6"/>
  <c r="Z38" i="6"/>
  <c r="U38" i="6"/>
  <c r="K38" i="6"/>
  <c r="BJ37" i="6"/>
  <c r="BI37" i="6"/>
  <c r="BH37" i="6"/>
  <c r="BG37" i="6"/>
  <c r="BC37" i="6" s="1"/>
  <c r="AX37" i="6"/>
  <c r="AW37" i="6"/>
  <c r="AV37" i="6"/>
  <c r="AU37" i="6"/>
  <c r="AT37" i="6"/>
  <c r="AS37" i="6"/>
  <c r="AR37" i="6"/>
  <c r="AQ37" i="6"/>
  <c r="AF37" i="6"/>
  <c r="AE37" i="6"/>
  <c r="AD37" i="6"/>
  <c r="AC37" i="6"/>
  <c r="AB37" i="6"/>
  <c r="AA37" i="6"/>
  <c r="U37" i="6"/>
  <c r="BJ36" i="6"/>
  <c r="BI36" i="6"/>
  <c r="BH36" i="6"/>
  <c r="BG36" i="6"/>
  <c r="BC36" i="6" s="1"/>
  <c r="AX36" i="6"/>
  <c r="AW36" i="6"/>
  <c r="AV36" i="6"/>
  <c r="AU36" i="6"/>
  <c r="AT36" i="6"/>
  <c r="AS36" i="6"/>
  <c r="AR36" i="6"/>
  <c r="AQ36" i="6"/>
  <c r="AF36" i="6"/>
  <c r="AE36" i="6"/>
  <c r="AD36" i="6"/>
  <c r="AC36" i="6"/>
  <c r="AB36" i="6"/>
  <c r="AA36" i="6"/>
  <c r="U36" i="6"/>
  <c r="K36" i="6"/>
  <c r="L37" i="6" s="1"/>
  <c r="BJ35" i="6"/>
  <c r="BI35" i="6"/>
  <c r="BH35" i="6"/>
  <c r="BG35" i="6"/>
  <c r="BC35" i="6" s="1"/>
  <c r="AX35" i="6"/>
  <c r="AW35" i="6"/>
  <c r="AV35" i="6"/>
  <c r="AU35" i="6"/>
  <c r="AT35" i="6"/>
  <c r="AS35" i="6"/>
  <c r="AR35" i="6"/>
  <c r="AQ35" i="6"/>
  <c r="AF35" i="6"/>
  <c r="AE35" i="6"/>
  <c r="AD35" i="6"/>
  <c r="AC35" i="6"/>
  <c r="AB35" i="6"/>
  <c r="AA35" i="6"/>
  <c r="Z35" i="6"/>
  <c r="U35" i="6"/>
  <c r="BJ34" i="6"/>
  <c r="BI34" i="6"/>
  <c r="BH34" i="6"/>
  <c r="BG34" i="6"/>
  <c r="BC34" i="6" s="1"/>
  <c r="AX34" i="6"/>
  <c r="AW34" i="6"/>
  <c r="AV34" i="6"/>
  <c r="AU34" i="6"/>
  <c r="AT34" i="6"/>
  <c r="AS34" i="6"/>
  <c r="AR34" i="6"/>
  <c r="AQ34" i="6"/>
  <c r="AF34" i="6"/>
  <c r="AE34" i="6"/>
  <c r="AD34" i="6"/>
  <c r="AC34" i="6"/>
  <c r="AB34" i="6"/>
  <c r="AA34" i="6"/>
  <c r="Z34" i="6"/>
  <c r="U34" i="6"/>
  <c r="Y34" i="6" s="1"/>
  <c r="K34" i="6"/>
  <c r="BJ33" i="6"/>
  <c r="BI33" i="6"/>
  <c r="BH33" i="6"/>
  <c r="BG33" i="6"/>
  <c r="BC33" i="6" s="1"/>
  <c r="AX33" i="6"/>
  <c r="AW33" i="6"/>
  <c r="AV33" i="6"/>
  <c r="AU33" i="6"/>
  <c r="AT33" i="6"/>
  <c r="AS33" i="6"/>
  <c r="AR33" i="6"/>
  <c r="AQ33" i="6"/>
  <c r="AF33" i="6"/>
  <c r="AE33" i="6"/>
  <c r="AD33" i="6"/>
  <c r="AC33" i="6"/>
  <c r="AB33" i="6"/>
  <c r="AA33" i="6"/>
  <c r="U33" i="6"/>
  <c r="Y33" i="6" s="1"/>
  <c r="O33" i="6"/>
  <c r="BP32" i="6"/>
  <c r="BJ32" i="6"/>
  <c r="BI32" i="6"/>
  <c r="BH32" i="6"/>
  <c r="BG32" i="6"/>
  <c r="AX32" i="6"/>
  <c r="AW32" i="6"/>
  <c r="AV32" i="6"/>
  <c r="AU32" i="6"/>
  <c r="AT32" i="6"/>
  <c r="AS32" i="6"/>
  <c r="AR32" i="6"/>
  <c r="AQ32" i="6"/>
  <c r="AF32" i="6"/>
  <c r="AE32" i="6"/>
  <c r="AD32" i="6"/>
  <c r="AC32" i="6"/>
  <c r="AB32" i="6"/>
  <c r="AA32" i="6"/>
  <c r="Z32" i="6"/>
  <c r="Y32" i="6"/>
  <c r="U32" i="6"/>
  <c r="K32" i="6"/>
  <c r="BJ31" i="6"/>
  <c r="BI31" i="6"/>
  <c r="BH31" i="6"/>
  <c r="BG31" i="6"/>
  <c r="AX31" i="6"/>
  <c r="AW31" i="6"/>
  <c r="AV31" i="6"/>
  <c r="AU31" i="6"/>
  <c r="AT31" i="6"/>
  <c r="AS31" i="6"/>
  <c r="AR31" i="6"/>
  <c r="AQ31" i="6"/>
  <c r="AF31" i="6"/>
  <c r="AE31" i="6"/>
  <c r="AD31" i="6"/>
  <c r="AC31" i="6"/>
  <c r="AB31" i="6"/>
  <c r="AA31" i="6"/>
  <c r="Z31" i="6"/>
  <c r="U31" i="6"/>
  <c r="BJ30" i="6"/>
  <c r="BI30" i="6"/>
  <c r="BH30" i="6"/>
  <c r="BG30" i="6"/>
  <c r="AX30" i="6"/>
  <c r="AW30" i="6"/>
  <c r="AV30" i="6"/>
  <c r="AU30" i="6"/>
  <c r="AT30" i="6"/>
  <c r="AS30" i="6"/>
  <c r="AR30" i="6"/>
  <c r="AQ30" i="6"/>
  <c r="AF30" i="6"/>
  <c r="AE30" i="6"/>
  <c r="AD30" i="6"/>
  <c r="AC30" i="6"/>
  <c r="AB30" i="6"/>
  <c r="AA30" i="6"/>
  <c r="Z30" i="6"/>
  <c r="U30" i="6"/>
  <c r="Y30" i="6" s="1"/>
  <c r="O30" i="6"/>
  <c r="K30" i="6"/>
  <c r="L31" i="6" s="1"/>
  <c r="BJ29" i="6"/>
  <c r="BI29" i="6"/>
  <c r="BH29" i="6"/>
  <c r="BG29" i="6"/>
  <c r="BC29" i="6" s="1"/>
  <c r="AX29" i="6"/>
  <c r="AW29" i="6"/>
  <c r="AV29" i="6"/>
  <c r="AU29" i="6"/>
  <c r="AT29" i="6"/>
  <c r="AS29" i="6"/>
  <c r="AR29" i="6"/>
  <c r="AQ29" i="6"/>
  <c r="AF29" i="6"/>
  <c r="AE29" i="6"/>
  <c r="AD29" i="6"/>
  <c r="AC29" i="6"/>
  <c r="AB29" i="6"/>
  <c r="AA29" i="6"/>
  <c r="U29" i="6"/>
  <c r="X29" i="6" s="1"/>
  <c r="BJ28" i="6"/>
  <c r="BI28" i="6"/>
  <c r="BH28" i="6"/>
  <c r="BG28" i="6"/>
  <c r="BC28" i="6" s="1"/>
  <c r="AX28" i="6"/>
  <c r="AW28" i="6"/>
  <c r="AV28" i="6"/>
  <c r="AU28" i="6"/>
  <c r="AT28" i="6"/>
  <c r="AS28" i="6"/>
  <c r="AR28" i="6"/>
  <c r="AQ28" i="6"/>
  <c r="AF28" i="6"/>
  <c r="AE28" i="6"/>
  <c r="AD28" i="6"/>
  <c r="AC28" i="6"/>
  <c r="AB28" i="6"/>
  <c r="AA28" i="6"/>
  <c r="U28" i="6"/>
  <c r="K28" i="6"/>
  <c r="L28" i="6" s="1"/>
  <c r="BJ27" i="6"/>
  <c r="BI27" i="6"/>
  <c r="BH27" i="6"/>
  <c r="BG27" i="6"/>
  <c r="AX27" i="6"/>
  <c r="AW27" i="6"/>
  <c r="AV27" i="6"/>
  <c r="AU27" i="6"/>
  <c r="AT27" i="6"/>
  <c r="AS27" i="6"/>
  <c r="AR27" i="6"/>
  <c r="AQ27" i="6"/>
  <c r="AF27" i="6"/>
  <c r="AE27" i="6"/>
  <c r="AD27" i="6"/>
  <c r="AC27" i="6"/>
  <c r="AB27" i="6"/>
  <c r="AA27" i="6"/>
  <c r="Z27" i="6"/>
  <c r="U27" i="6"/>
  <c r="X27" i="6" s="1"/>
  <c r="BJ26" i="6"/>
  <c r="BI26" i="6"/>
  <c r="BH26" i="6"/>
  <c r="BG26" i="6"/>
  <c r="AX26" i="6"/>
  <c r="AW26" i="6"/>
  <c r="AV26" i="6"/>
  <c r="AU26" i="6"/>
  <c r="AT26" i="6"/>
  <c r="AS26" i="6"/>
  <c r="AR26" i="6"/>
  <c r="AQ26" i="6"/>
  <c r="AF26" i="6"/>
  <c r="AE26" i="6"/>
  <c r="AD26" i="6"/>
  <c r="AC26" i="6"/>
  <c r="AB26" i="6"/>
  <c r="AA26" i="6"/>
  <c r="Z26" i="6"/>
  <c r="U26" i="6"/>
  <c r="Y26" i="6" s="1"/>
  <c r="K26" i="6"/>
  <c r="L26" i="6" s="1"/>
  <c r="BJ25" i="6"/>
  <c r="BI25" i="6"/>
  <c r="BH25" i="6"/>
  <c r="BG25" i="6"/>
  <c r="BC25" i="6" s="1"/>
  <c r="AX25" i="6"/>
  <c r="AW25" i="6"/>
  <c r="AV25" i="6"/>
  <c r="AU25" i="6"/>
  <c r="AT25" i="6"/>
  <c r="AS25" i="6"/>
  <c r="AR25" i="6"/>
  <c r="AQ25" i="6"/>
  <c r="AF25" i="6"/>
  <c r="AE25" i="6"/>
  <c r="AD25" i="6"/>
  <c r="AC25" i="6"/>
  <c r="AB25" i="6"/>
  <c r="AA25" i="6"/>
  <c r="U25" i="6"/>
  <c r="BJ24" i="6"/>
  <c r="BI24" i="6"/>
  <c r="BH24" i="6"/>
  <c r="BG24" i="6"/>
  <c r="BC24" i="6" s="1"/>
  <c r="AX24" i="6"/>
  <c r="AW24" i="6"/>
  <c r="AV24" i="6"/>
  <c r="AU24" i="6"/>
  <c r="AT24" i="6"/>
  <c r="AS24" i="6"/>
  <c r="AR24" i="6"/>
  <c r="AQ24" i="6"/>
  <c r="AF24" i="6"/>
  <c r="AE24" i="6"/>
  <c r="AD24" i="6"/>
  <c r="AC24" i="6"/>
  <c r="AB24" i="6"/>
  <c r="AA24" i="6"/>
  <c r="U24" i="6"/>
  <c r="K24" i="6"/>
  <c r="L24" i="6" s="1"/>
  <c r="BJ23" i="6"/>
  <c r="BI23" i="6"/>
  <c r="BH23" i="6"/>
  <c r="BG23" i="6"/>
  <c r="AX23" i="6"/>
  <c r="AW23" i="6"/>
  <c r="AV23" i="6"/>
  <c r="AU23" i="6"/>
  <c r="AT23" i="6"/>
  <c r="AS23" i="6"/>
  <c r="AR23" i="6"/>
  <c r="AQ23" i="6"/>
  <c r="AF23" i="6"/>
  <c r="AE23" i="6"/>
  <c r="AD23" i="6"/>
  <c r="AC23" i="6"/>
  <c r="AB23" i="6"/>
  <c r="AA23" i="6"/>
  <c r="Z23" i="6"/>
  <c r="U23" i="6"/>
  <c r="Y23" i="6" s="1"/>
  <c r="BJ22" i="6"/>
  <c r="BI22" i="6"/>
  <c r="BH22" i="6"/>
  <c r="BG22" i="6"/>
  <c r="BC22" i="6" s="1"/>
  <c r="AV22" i="6"/>
  <c r="AU22" i="6"/>
  <c r="AT22" i="6"/>
  <c r="AS22" i="6"/>
  <c r="AR22" i="6"/>
  <c r="AQ22" i="6"/>
  <c r="AN22" i="6"/>
  <c r="AW22" i="6" s="1"/>
  <c r="AF22" i="6"/>
  <c r="AE22" i="6"/>
  <c r="AD22" i="6"/>
  <c r="AC22" i="6"/>
  <c r="AB22" i="6"/>
  <c r="AA22" i="6"/>
  <c r="U22" i="6"/>
  <c r="K22" i="6"/>
  <c r="BJ21" i="6"/>
  <c r="BI21" i="6"/>
  <c r="BH21" i="6"/>
  <c r="BG21" i="6"/>
  <c r="BC21" i="6" s="1"/>
  <c r="AV21" i="6"/>
  <c r="AU21" i="6"/>
  <c r="AT21" i="6"/>
  <c r="AS21" i="6"/>
  <c r="AR21" i="6"/>
  <c r="AQ21" i="6"/>
  <c r="AN21" i="6"/>
  <c r="AX21" i="6" s="1"/>
  <c r="AF21" i="6"/>
  <c r="AE21" i="6"/>
  <c r="AD21" i="6"/>
  <c r="AC21" i="6"/>
  <c r="AB21" i="6"/>
  <c r="AA21" i="6"/>
  <c r="U21" i="6"/>
  <c r="BJ20" i="6"/>
  <c r="BH20" i="6"/>
  <c r="BG20" i="6"/>
  <c r="BC20" i="6" s="1"/>
  <c r="AV20" i="6"/>
  <c r="AU20" i="6"/>
  <c r="AT20" i="6"/>
  <c r="AS20" i="6"/>
  <c r="AR20" i="6"/>
  <c r="AQ20" i="6"/>
  <c r="AN20" i="6"/>
  <c r="AF20" i="6"/>
  <c r="AE20" i="6"/>
  <c r="AD20" i="6"/>
  <c r="AC20" i="6"/>
  <c r="AB20" i="6"/>
  <c r="AA20" i="6"/>
  <c r="K20" i="6"/>
  <c r="H20" i="6"/>
  <c r="BJ19" i="6"/>
  <c r="BH19" i="6"/>
  <c r="BG19" i="6"/>
  <c r="BC19" i="6" s="1"/>
  <c r="AV19" i="6"/>
  <c r="AU19" i="6"/>
  <c r="AT19" i="6"/>
  <c r="AS19" i="6"/>
  <c r="AR19" i="6"/>
  <c r="AQ19" i="6"/>
  <c r="AN19" i="6"/>
  <c r="AX19" i="6" s="1"/>
  <c r="AF19" i="6"/>
  <c r="AE19" i="6"/>
  <c r="AD19" i="6"/>
  <c r="AC19" i="6"/>
  <c r="AB19" i="6"/>
  <c r="AA19" i="6"/>
  <c r="H19" i="6"/>
  <c r="U19" i="6" s="1"/>
  <c r="BJ18" i="6"/>
  <c r="BH18" i="6"/>
  <c r="BG18" i="6"/>
  <c r="BC18" i="6" s="1"/>
  <c r="AV18" i="6"/>
  <c r="AU18" i="6"/>
  <c r="AT18" i="6"/>
  <c r="AS18" i="6"/>
  <c r="AR18" i="6"/>
  <c r="AQ18" i="6"/>
  <c r="AN18" i="6"/>
  <c r="AW18" i="6" s="1"/>
  <c r="AF18" i="6"/>
  <c r="AE18" i="6"/>
  <c r="AD18" i="6"/>
  <c r="AC18" i="6"/>
  <c r="AB18" i="6"/>
  <c r="AA18" i="6"/>
  <c r="K18" i="6"/>
  <c r="L19" i="6" s="1"/>
  <c r="H18" i="6"/>
  <c r="BJ17" i="6"/>
  <c r="BI17" i="6"/>
  <c r="BH17" i="6"/>
  <c r="BG17" i="6"/>
  <c r="AX17" i="6"/>
  <c r="AW17" i="6"/>
  <c r="AV17" i="6"/>
  <c r="AU17" i="6"/>
  <c r="AT17" i="6"/>
  <c r="AS17" i="6"/>
  <c r="AR17" i="6"/>
  <c r="AQ17" i="6"/>
  <c r="AF17" i="6"/>
  <c r="AE17" i="6"/>
  <c r="AD17" i="6"/>
  <c r="AC17" i="6"/>
  <c r="AB17" i="6"/>
  <c r="AA17" i="6"/>
  <c r="Z17" i="6"/>
  <c r="U17" i="6"/>
  <c r="Y17" i="6" s="1"/>
  <c r="BJ16" i="6"/>
  <c r="BH16" i="6"/>
  <c r="BG16" i="6"/>
  <c r="BC16" i="6"/>
  <c r="AV16" i="6"/>
  <c r="AU16" i="6"/>
  <c r="AT16" i="6"/>
  <c r="AS16" i="6"/>
  <c r="AR16" i="6"/>
  <c r="AQ16" i="6"/>
  <c r="AN16" i="6"/>
  <c r="AF16" i="6"/>
  <c r="AE16" i="6"/>
  <c r="AD16" i="6"/>
  <c r="AC16" i="6"/>
  <c r="AB16" i="6"/>
  <c r="AA16" i="6"/>
  <c r="K16" i="6"/>
  <c r="L16" i="6" s="1"/>
  <c r="H16" i="6"/>
  <c r="BJ15" i="6"/>
  <c r="BH15" i="6"/>
  <c r="BG15" i="6"/>
  <c r="BC15" i="6" s="1"/>
  <c r="AV15" i="6"/>
  <c r="AU15" i="6"/>
  <c r="AT15" i="6"/>
  <c r="AS15" i="6"/>
  <c r="AR15" i="6"/>
  <c r="AQ15" i="6"/>
  <c r="AN15" i="6"/>
  <c r="AW15" i="6" s="1"/>
  <c r="AF15" i="6"/>
  <c r="AE15" i="6"/>
  <c r="AD15" i="6"/>
  <c r="AC15" i="6"/>
  <c r="AB15" i="6"/>
  <c r="AA15" i="6"/>
  <c r="H15" i="6"/>
  <c r="BI15" i="6" s="1"/>
  <c r="BJ14" i="6"/>
  <c r="BH14" i="6"/>
  <c r="BG14" i="6"/>
  <c r="BC14" i="6" s="1"/>
  <c r="AV14" i="6"/>
  <c r="AU14" i="6"/>
  <c r="AT14" i="6"/>
  <c r="AS14" i="6"/>
  <c r="AR14" i="6"/>
  <c r="AQ14" i="6"/>
  <c r="AN14" i="6"/>
  <c r="AX14" i="6" s="1"/>
  <c r="AF14" i="6"/>
  <c r="AE14" i="6"/>
  <c r="AD14" i="6"/>
  <c r="AC14" i="6"/>
  <c r="AB14" i="6"/>
  <c r="AA14" i="6"/>
  <c r="K14" i="6"/>
  <c r="H14" i="6"/>
  <c r="BI14" i="6" s="1"/>
  <c r="BJ13" i="6"/>
  <c r="BH13" i="6"/>
  <c r="BG13" i="6"/>
  <c r="BC13" i="6" s="1"/>
  <c r="AV13" i="6"/>
  <c r="AU13" i="6"/>
  <c r="AT13" i="6"/>
  <c r="AS13" i="6"/>
  <c r="AR13" i="6"/>
  <c r="AQ13" i="6"/>
  <c r="AN13" i="6"/>
  <c r="AF13" i="6"/>
  <c r="AE13" i="6"/>
  <c r="AD13" i="6"/>
  <c r="AC13" i="6"/>
  <c r="AB13" i="6"/>
  <c r="AA13" i="6"/>
  <c r="H13" i="6"/>
  <c r="U13" i="6" s="1"/>
  <c r="O13" i="6" s="1"/>
  <c r="BJ12" i="6"/>
  <c r="BH12" i="6"/>
  <c r="BG12" i="6"/>
  <c r="BC12" i="6" s="1"/>
  <c r="AV12" i="6"/>
  <c r="AU12" i="6"/>
  <c r="AT12" i="6"/>
  <c r="AS12" i="6"/>
  <c r="AR12" i="6"/>
  <c r="AQ12" i="6"/>
  <c r="AN12" i="6"/>
  <c r="AW12" i="6" s="1"/>
  <c r="AF12" i="6"/>
  <c r="AE12" i="6"/>
  <c r="AD12" i="6"/>
  <c r="AC12" i="6"/>
  <c r="AB12" i="6"/>
  <c r="AA12" i="6"/>
  <c r="K12" i="6"/>
  <c r="L13" i="6" s="1"/>
  <c r="H12" i="6"/>
  <c r="BJ11" i="6"/>
  <c r="BI11" i="6"/>
  <c r="BH11" i="6"/>
  <c r="BG11" i="6"/>
  <c r="BC11" i="6" s="1"/>
  <c r="AX11" i="6"/>
  <c r="AW11" i="6"/>
  <c r="AV11" i="6"/>
  <c r="AU11" i="6"/>
  <c r="AT11" i="6"/>
  <c r="AS11" i="6"/>
  <c r="AR11" i="6"/>
  <c r="AQ11" i="6"/>
  <c r="AF11" i="6"/>
  <c r="AE11" i="6"/>
  <c r="AD11" i="6"/>
  <c r="AC11" i="6"/>
  <c r="AB11" i="6"/>
  <c r="U11" i="6"/>
  <c r="AA11" i="6" s="1"/>
  <c r="L11" i="6"/>
  <c r="BJ10" i="6"/>
  <c r="BI10" i="6"/>
  <c r="BH10" i="6"/>
  <c r="BG10" i="6"/>
  <c r="BC10" i="6" s="1"/>
  <c r="AX10" i="6"/>
  <c r="AW10" i="6"/>
  <c r="AV10" i="6"/>
  <c r="AU10" i="6"/>
  <c r="AT10" i="6"/>
  <c r="AS10" i="6"/>
  <c r="AR10" i="6"/>
  <c r="AQ10" i="6"/>
  <c r="AF10" i="6"/>
  <c r="AE10" i="6"/>
  <c r="AD10" i="6"/>
  <c r="AC10" i="6"/>
  <c r="AB10" i="6"/>
  <c r="U10" i="6"/>
  <c r="K10" i="6"/>
  <c r="L10" i="6" s="1"/>
  <c r="BJ9" i="6"/>
  <c r="BH9" i="6"/>
  <c r="BG9" i="6"/>
  <c r="BC9" i="6" s="1"/>
  <c r="AV9" i="6"/>
  <c r="AU9" i="6"/>
  <c r="AT9" i="6"/>
  <c r="AS9" i="6"/>
  <c r="AR9" i="6"/>
  <c r="AQ9" i="6"/>
  <c r="AN9" i="6"/>
  <c r="AX9" i="6" s="1"/>
  <c r="AF9" i="6"/>
  <c r="AE9" i="6"/>
  <c r="AD9" i="6"/>
  <c r="AC9" i="6"/>
  <c r="AB9" i="6"/>
  <c r="AA9" i="6"/>
  <c r="H9" i="6"/>
  <c r="BJ8" i="6"/>
  <c r="BH8" i="6"/>
  <c r="BG8" i="6"/>
  <c r="BC8" i="6" s="1"/>
  <c r="AV8" i="6"/>
  <c r="AU8" i="6"/>
  <c r="AT8" i="6"/>
  <c r="AS8" i="6"/>
  <c r="AR8" i="6"/>
  <c r="AQ8" i="6"/>
  <c r="AN8" i="6"/>
  <c r="AW8" i="6" s="1"/>
  <c r="AF8" i="6"/>
  <c r="AE8" i="6"/>
  <c r="AD8" i="6"/>
  <c r="AC8" i="6"/>
  <c r="AB8" i="6"/>
  <c r="AA8" i="6"/>
  <c r="K8" i="6"/>
  <c r="L9" i="6" s="1"/>
  <c r="H8" i="6"/>
  <c r="BJ7" i="6"/>
  <c r="BI7" i="6"/>
  <c r="BH7" i="6"/>
  <c r="BG7" i="6"/>
  <c r="BC7" i="6" s="1"/>
  <c r="AX7" i="6"/>
  <c r="AW7" i="6"/>
  <c r="AV7" i="6"/>
  <c r="AU7" i="6"/>
  <c r="AT7" i="6"/>
  <c r="AS7" i="6"/>
  <c r="AR7" i="6"/>
  <c r="AQ7" i="6"/>
  <c r="AF7" i="6"/>
  <c r="AE7" i="6"/>
  <c r="AD7" i="6"/>
  <c r="AC7" i="6"/>
  <c r="AB7" i="6"/>
  <c r="AA7" i="6"/>
  <c r="Z7" i="6"/>
  <c r="U7" i="6"/>
  <c r="Y7" i="6" s="1"/>
  <c r="BJ6" i="6"/>
  <c r="BI6" i="6"/>
  <c r="BH6" i="6"/>
  <c r="BG6" i="6"/>
  <c r="BC6" i="6" s="1"/>
  <c r="AX6" i="6"/>
  <c r="AW6" i="6"/>
  <c r="AV6" i="6"/>
  <c r="AU6" i="6"/>
  <c r="AT6" i="6"/>
  <c r="AS6" i="6"/>
  <c r="AR6" i="6"/>
  <c r="AQ6" i="6"/>
  <c r="AF6" i="6"/>
  <c r="AE6" i="6"/>
  <c r="AD6" i="6"/>
  <c r="AC6" i="6"/>
  <c r="AB6" i="6"/>
  <c r="AA6" i="6"/>
  <c r="Z6" i="6"/>
  <c r="U6" i="6"/>
  <c r="Y6" i="6" s="1"/>
  <c r="K6" i="6"/>
  <c r="BJ5" i="6"/>
  <c r="BH5" i="6"/>
  <c r="BG5" i="6"/>
  <c r="AW5" i="6"/>
  <c r="AV5" i="6"/>
  <c r="AU5" i="6"/>
  <c r="AT5" i="6"/>
  <c r="AS5" i="6"/>
  <c r="AR5" i="6"/>
  <c r="AQ5" i="6"/>
  <c r="AN5" i="6"/>
  <c r="AX5" i="6" s="1"/>
  <c r="AF5" i="6"/>
  <c r="AE5" i="6"/>
  <c r="AD5" i="6"/>
  <c r="AC5" i="6"/>
  <c r="AB5" i="6"/>
  <c r="AA5" i="6"/>
  <c r="H5" i="6"/>
  <c r="BI5" i="6" s="1"/>
  <c r="BJ4" i="6"/>
  <c r="BH4" i="6"/>
  <c r="BG4" i="6"/>
  <c r="BC4" i="6" s="1"/>
  <c r="AV4" i="6"/>
  <c r="AU4" i="6"/>
  <c r="AT4" i="6"/>
  <c r="AS4" i="6"/>
  <c r="AR4" i="6"/>
  <c r="AQ4" i="6"/>
  <c r="AN4" i="6"/>
  <c r="AW4" i="6" s="1"/>
  <c r="AF4" i="6"/>
  <c r="AE4" i="6"/>
  <c r="AD4" i="6"/>
  <c r="AC4" i="6"/>
  <c r="AB4" i="6"/>
  <c r="AA4" i="6"/>
  <c r="K4" i="6"/>
  <c r="H4" i="6"/>
  <c r="BP35" i="5"/>
  <c r="BJ35" i="5"/>
  <c r="BI35" i="5"/>
  <c r="BH35" i="5"/>
  <c r="BG35" i="5"/>
  <c r="AX35" i="5"/>
  <c r="AW35" i="5"/>
  <c r="AV35" i="5"/>
  <c r="AU35" i="5"/>
  <c r="AT35" i="5"/>
  <c r="AS35" i="5"/>
  <c r="AR35" i="5"/>
  <c r="AQ35" i="5"/>
  <c r="AF35" i="5"/>
  <c r="AE35" i="5"/>
  <c r="AD35" i="5"/>
  <c r="AC35" i="5"/>
  <c r="AB35" i="5"/>
  <c r="AA35" i="5"/>
  <c r="Z35" i="5"/>
  <c r="Y35" i="5"/>
  <c r="U35" i="5"/>
  <c r="L35" i="5"/>
  <c r="BJ34" i="5"/>
  <c r="BI34" i="5"/>
  <c r="BG34" i="5"/>
  <c r="BC34" i="5"/>
  <c r="AU34" i="5"/>
  <c r="AT34" i="5"/>
  <c r="AS34" i="5"/>
  <c r="AR34" i="5"/>
  <c r="AQ34" i="5"/>
  <c r="AM34" i="5"/>
  <c r="AF34" i="5"/>
  <c r="AE34" i="5"/>
  <c r="AD34" i="5"/>
  <c r="AC34" i="5"/>
  <c r="AB34" i="5"/>
  <c r="AA34" i="5"/>
  <c r="Z34" i="5"/>
  <c r="L34" i="5"/>
  <c r="G34" i="5"/>
  <c r="BP33" i="5"/>
  <c r="BJ33" i="5"/>
  <c r="BI33" i="5"/>
  <c r="BH33" i="5"/>
  <c r="BG33" i="5"/>
  <c r="AX33" i="5"/>
  <c r="AW33" i="5"/>
  <c r="AV33" i="5"/>
  <c r="AU33" i="5"/>
  <c r="AT33" i="5"/>
  <c r="AS33" i="5"/>
  <c r="AR33" i="5"/>
  <c r="AQ33" i="5"/>
  <c r="AF33" i="5"/>
  <c r="AE33" i="5"/>
  <c r="AD33" i="5"/>
  <c r="AC33" i="5"/>
  <c r="AB33" i="5"/>
  <c r="AA33" i="5"/>
  <c r="Z33" i="5"/>
  <c r="Y33" i="5"/>
  <c r="U33" i="5"/>
  <c r="X33" i="5" s="1"/>
  <c r="L33" i="5"/>
  <c r="BJ32" i="5"/>
  <c r="BI32" i="5"/>
  <c r="BG32" i="5"/>
  <c r="AU32" i="5"/>
  <c r="AT32" i="5"/>
  <c r="AS32" i="5"/>
  <c r="AR32" i="5"/>
  <c r="AQ32" i="5"/>
  <c r="AM32" i="5"/>
  <c r="AF32" i="5"/>
  <c r="AE32" i="5"/>
  <c r="AD32" i="5"/>
  <c r="AC32" i="5"/>
  <c r="AB32" i="5"/>
  <c r="AA32" i="5"/>
  <c r="Z32" i="5"/>
  <c r="L32" i="5"/>
  <c r="G32" i="5"/>
  <c r="BH32" i="5" s="1"/>
  <c r="BJ31" i="5"/>
  <c r="BI31" i="5"/>
  <c r="BH31" i="5"/>
  <c r="BG31" i="5"/>
  <c r="BC31" i="5" s="1"/>
  <c r="AX31" i="5"/>
  <c r="AW31" i="5"/>
  <c r="AV31" i="5"/>
  <c r="AU31" i="5"/>
  <c r="AT31" i="5"/>
  <c r="AS31" i="5"/>
  <c r="AR31" i="5"/>
  <c r="AQ31" i="5"/>
  <c r="AF31" i="5"/>
  <c r="AE31" i="5"/>
  <c r="AD31" i="5"/>
  <c r="AC31" i="5"/>
  <c r="AB31" i="5"/>
  <c r="AA31" i="5"/>
  <c r="U31" i="5"/>
  <c r="L31" i="5"/>
  <c r="BJ30" i="5"/>
  <c r="BI30" i="5"/>
  <c r="BG30" i="5"/>
  <c r="BC30" i="5" s="1"/>
  <c r="AU30" i="5"/>
  <c r="AT30" i="5"/>
  <c r="AS30" i="5"/>
  <c r="AR30" i="5"/>
  <c r="AQ30" i="5"/>
  <c r="AM30" i="5"/>
  <c r="AV30" i="5" s="1"/>
  <c r="AF30" i="5"/>
  <c r="AE30" i="5"/>
  <c r="AD30" i="5"/>
  <c r="AC30" i="5"/>
  <c r="AB30" i="5"/>
  <c r="AA30" i="5"/>
  <c r="Z30" i="5"/>
  <c r="L30" i="5"/>
  <c r="G30" i="5"/>
  <c r="BJ29" i="5"/>
  <c r="BI29" i="5"/>
  <c r="BH29" i="5"/>
  <c r="BG29" i="5"/>
  <c r="BC29" i="5" s="1"/>
  <c r="AX29" i="5"/>
  <c r="AW29" i="5"/>
  <c r="AV29" i="5"/>
  <c r="AU29" i="5"/>
  <c r="AT29" i="5"/>
  <c r="AS29" i="5"/>
  <c r="AR29" i="5"/>
  <c r="AQ29" i="5"/>
  <c r="AF29" i="5"/>
  <c r="AE29" i="5"/>
  <c r="AD29" i="5"/>
  <c r="AC29" i="5"/>
  <c r="AB29" i="5"/>
  <c r="AA29" i="5"/>
  <c r="U29" i="5"/>
  <c r="Z29" i="5" s="1"/>
  <c r="L29" i="5"/>
  <c r="BJ28" i="5"/>
  <c r="BI28" i="5"/>
  <c r="BG28" i="5"/>
  <c r="BC28" i="5" s="1"/>
  <c r="AU28" i="5"/>
  <c r="AT28" i="5"/>
  <c r="AS28" i="5"/>
  <c r="AR28" i="5"/>
  <c r="AQ28" i="5"/>
  <c r="AM28" i="5"/>
  <c r="AF28" i="5"/>
  <c r="AE28" i="5"/>
  <c r="AD28" i="5"/>
  <c r="AC28" i="5"/>
  <c r="AB28" i="5"/>
  <c r="AA28" i="5"/>
  <c r="Z28" i="5"/>
  <c r="L28" i="5"/>
  <c r="G28" i="5"/>
  <c r="BP27" i="5"/>
  <c r="BJ27" i="5"/>
  <c r="BI27" i="5"/>
  <c r="BH27" i="5"/>
  <c r="BG27" i="5"/>
  <c r="AX27" i="5"/>
  <c r="AW27" i="5"/>
  <c r="AV27" i="5"/>
  <c r="AU27" i="5"/>
  <c r="AT27" i="5"/>
  <c r="AS27" i="5"/>
  <c r="AR27" i="5"/>
  <c r="AQ27" i="5"/>
  <c r="AF27" i="5"/>
  <c r="AE27" i="5"/>
  <c r="AD27" i="5"/>
  <c r="AC27" i="5"/>
  <c r="AB27" i="5"/>
  <c r="AA27" i="5"/>
  <c r="Z27" i="5"/>
  <c r="Y27" i="5"/>
  <c r="U27" i="5"/>
  <c r="O27" i="5" s="1"/>
  <c r="L27" i="5"/>
  <c r="BJ26" i="5"/>
  <c r="BI26" i="5"/>
  <c r="BG26" i="5"/>
  <c r="BC26" i="5" s="1"/>
  <c r="AU26" i="5"/>
  <c r="AT26" i="5"/>
  <c r="AS26" i="5"/>
  <c r="AR26" i="5"/>
  <c r="AQ26" i="5"/>
  <c r="AM26" i="5"/>
  <c r="AF26" i="5"/>
  <c r="AE26" i="5"/>
  <c r="AD26" i="5"/>
  <c r="AC26" i="5"/>
  <c r="AB26" i="5"/>
  <c r="AA26" i="5"/>
  <c r="Z26" i="5"/>
  <c r="L26" i="5"/>
  <c r="G26" i="5"/>
  <c r="BH26" i="5" s="1"/>
  <c r="BP25" i="5"/>
  <c r="BJ25" i="5"/>
  <c r="BI25" i="5"/>
  <c r="BH25" i="5"/>
  <c r="BG25" i="5"/>
  <c r="AX25" i="5"/>
  <c r="AW25" i="5"/>
  <c r="AV25" i="5"/>
  <c r="AU25" i="5"/>
  <c r="AT25" i="5"/>
  <c r="AS25" i="5"/>
  <c r="AR25" i="5"/>
  <c r="AQ25" i="5"/>
  <c r="AF25" i="5"/>
  <c r="AE25" i="5"/>
  <c r="AD25" i="5"/>
  <c r="AC25" i="5"/>
  <c r="AB25" i="5"/>
  <c r="AA25" i="5"/>
  <c r="Z25" i="5"/>
  <c r="Y25" i="5"/>
  <c r="U25" i="5"/>
  <c r="L25" i="5"/>
  <c r="BJ24" i="5"/>
  <c r="BI24" i="5"/>
  <c r="BG24" i="5"/>
  <c r="BC24" i="5" s="1"/>
  <c r="AU24" i="5"/>
  <c r="AT24" i="5"/>
  <c r="AS24" i="5"/>
  <c r="AR24" i="5"/>
  <c r="AQ24" i="5"/>
  <c r="AM24" i="5"/>
  <c r="AF24" i="5"/>
  <c r="AE24" i="5"/>
  <c r="AD24" i="5"/>
  <c r="AC24" i="5"/>
  <c r="AB24" i="5"/>
  <c r="AA24" i="5"/>
  <c r="Z24" i="5"/>
  <c r="L24" i="5"/>
  <c r="G24" i="5"/>
  <c r="U24" i="5" s="1"/>
  <c r="Y24" i="5" s="1"/>
  <c r="BJ23" i="5"/>
  <c r="BI23" i="5"/>
  <c r="BG23" i="5"/>
  <c r="BC23" i="5" s="1"/>
  <c r="AU23" i="5"/>
  <c r="AT23" i="5"/>
  <c r="AS23" i="5"/>
  <c r="AR23" i="5"/>
  <c r="AQ23" i="5"/>
  <c r="AM23" i="5"/>
  <c r="AW23" i="5" s="1"/>
  <c r="AF23" i="5"/>
  <c r="AE23" i="5"/>
  <c r="AD23" i="5"/>
  <c r="AC23" i="5"/>
  <c r="AB23" i="5"/>
  <c r="AA23" i="5"/>
  <c r="Z23" i="5"/>
  <c r="L23" i="5"/>
  <c r="G23" i="5"/>
  <c r="BJ22" i="5"/>
  <c r="BI22" i="5"/>
  <c r="BG22" i="5"/>
  <c r="BC22" i="5" s="1"/>
  <c r="AU22" i="5"/>
  <c r="AT22" i="5"/>
  <c r="AS22" i="5"/>
  <c r="AR22" i="5"/>
  <c r="AQ22" i="5"/>
  <c r="AM22" i="5"/>
  <c r="AX22" i="5" s="1"/>
  <c r="AF22" i="5"/>
  <c r="AE22" i="5"/>
  <c r="AD22" i="5"/>
  <c r="AC22" i="5"/>
  <c r="AB22" i="5"/>
  <c r="AA22" i="5"/>
  <c r="Z22" i="5"/>
  <c r="L22" i="5"/>
  <c r="G22" i="5"/>
  <c r="BJ21" i="5"/>
  <c r="BI21" i="5"/>
  <c r="BG21" i="5"/>
  <c r="BC21" i="5" s="1"/>
  <c r="AU21" i="5"/>
  <c r="AT21" i="5"/>
  <c r="AS21" i="5"/>
  <c r="AR21" i="5"/>
  <c r="AQ21" i="5"/>
  <c r="AM21" i="5"/>
  <c r="AX21" i="5" s="1"/>
  <c r="AF21" i="5"/>
  <c r="AE21" i="5"/>
  <c r="AD21" i="5"/>
  <c r="AC21" i="5"/>
  <c r="AB21" i="5"/>
  <c r="AA21" i="5"/>
  <c r="Z21" i="5"/>
  <c r="L21" i="5"/>
  <c r="G21" i="5"/>
  <c r="BJ20" i="5"/>
  <c r="BI20" i="5"/>
  <c r="BG20" i="5"/>
  <c r="AU20" i="5"/>
  <c r="AT20" i="5"/>
  <c r="AS20" i="5"/>
  <c r="AR20" i="5"/>
  <c r="AQ20" i="5"/>
  <c r="AM20" i="5"/>
  <c r="AX20" i="5" s="1"/>
  <c r="AF20" i="5"/>
  <c r="AE20" i="5"/>
  <c r="AD20" i="5"/>
  <c r="AC20" i="5"/>
  <c r="AB20" i="5"/>
  <c r="AA20" i="5"/>
  <c r="Z20" i="5"/>
  <c r="L20" i="5"/>
  <c r="G20" i="5"/>
  <c r="BH20" i="5" s="1"/>
  <c r="BJ19" i="5"/>
  <c r="BI19" i="5"/>
  <c r="BG19" i="5"/>
  <c r="AU19" i="5"/>
  <c r="AT19" i="5"/>
  <c r="AS19" i="5"/>
  <c r="AR19" i="5"/>
  <c r="AQ19" i="5"/>
  <c r="AM19" i="5"/>
  <c r="AF19" i="5"/>
  <c r="AE19" i="5"/>
  <c r="AD19" i="5"/>
  <c r="AC19" i="5"/>
  <c r="AB19" i="5"/>
  <c r="AA19" i="5"/>
  <c r="Z19" i="5"/>
  <c r="L19" i="5"/>
  <c r="G19" i="5"/>
  <c r="BJ18" i="5"/>
  <c r="BI18" i="5"/>
  <c r="BG18" i="5"/>
  <c r="BC18" i="5" s="1"/>
  <c r="AU18" i="5"/>
  <c r="AT18" i="5"/>
  <c r="AS18" i="5"/>
  <c r="AR18" i="5"/>
  <c r="AQ18" i="5"/>
  <c r="AM18" i="5"/>
  <c r="AF18" i="5"/>
  <c r="AE18" i="5"/>
  <c r="AD18" i="5"/>
  <c r="AC18" i="5"/>
  <c r="AB18" i="5"/>
  <c r="AA18" i="5"/>
  <c r="Z18" i="5"/>
  <c r="L18" i="5"/>
  <c r="G18" i="5"/>
  <c r="BJ17" i="5"/>
  <c r="BI17" i="5"/>
  <c r="BG17" i="5"/>
  <c r="BC17" i="5" s="1"/>
  <c r="AU17" i="5"/>
  <c r="AT17" i="5"/>
  <c r="AS17" i="5"/>
  <c r="AR17" i="5"/>
  <c r="AQ17" i="5"/>
  <c r="AM17" i="5"/>
  <c r="AW17" i="5" s="1"/>
  <c r="AF17" i="5"/>
  <c r="AE17" i="5"/>
  <c r="AD17" i="5"/>
  <c r="AC17" i="5"/>
  <c r="AB17" i="5"/>
  <c r="AA17" i="5"/>
  <c r="Z17" i="5"/>
  <c r="L17" i="5"/>
  <c r="G17" i="5"/>
  <c r="BJ16" i="5"/>
  <c r="BI16" i="5"/>
  <c r="BG16" i="5"/>
  <c r="BC16" i="5" s="1"/>
  <c r="AU16" i="5"/>
  <c r="AT16" i="5"/>
  <c r="AS16" i="5"/>
  <c r="AR16" i="5"/>
  <c r="AQ16" i="5"/>
  <c r="AM16" i="5"/>
  <c r="AV16" i="5" s="1"/>
  <c r="AF16" i="5"/>
  <c r="AE16" i="5"/>
  <c r="AD16" i="5"/>
  <c r="AC16" i="5"/>
  <c r="AB16" i="5"/>
  <c r="AA16" i="5"/>
  <c r="Z16" i="5"/>
  <c r="L16" i="5"/>
  <c r="G16" i="5"/>
  <c r="U16" i="5" s="1"/>
  <c r="BJ15" i="5"/>
  <c r="BI15" i="5"/>
  <c r="BG15" i="5"/>
  <c r="BC15" i="5" s="1"/>
  <c r="AU15" i="5"/>
  <c r="AT15" i="5"/>
  <c r="AS15" i="5"/>
  <c r="AR15" i="5"/>
  <c r="AQ15" i="5"/>
  <c r="AM15" i="5"/>
  <c r="AW15" i="5" s="1"/>
  <c r="AF15" i="5"/>
  <c r="AE15" i="5"/>
  <c r="AD15" i="5"/>
  <c r="AC15" i="5"/>
  <c r="AB15" i="5"/>
  <c r="AA15" i="5"/>
  <c r="Z15" i="5"/>
  <c r="L15" i="5"/>
  <c r="G15" i="5"/>
  <c r="BJ14" i="5"/>
  <c r="BI14" i="5"/>
  <c r="BG14" i="5"/>
  <c r="BC14" i="5" s="1"/>
  <c r="AU14" i="5"/>
  <c r="AT14" i="5"/>
  <c r="AS14" i="5"/>
  <c r="AR14" i="5"/>
  <c r="AQ14" i="5"/>
  <c r="AM14" i="5"/>
  <c r="AX14" i="5" s="1"/>
  <c r="AF14" i="5"/>
  <c r="AE14" i="5"/>
  <c r="AD14" i="5"/>
  <c r="AC14" i="5"/>
  <c r="AB14" i="5"/>
  <c r="AA14" i="5"/>
  <c r="Z14" i="5"/>
  <c r="L14" i="5"/>
  <c r="G14" i="5"/>
  <c r="BJ13" i="5"/>
  <c r="BI13" i="5"/>
  <c r="BG13" i="5"/>
  <c r="BC13" i="5" s="1"/>
  <c r="AU13" i="5"/>
  <c r="AT13" i="5"/>
  <c r="AS13" i="5"/>
  <c r="AR13" i="5"/>
  <c r="AQ13" i="5"/>
  <c r="AM13" i="5"/>
  <c r="AF13" i="5"/>
  <c r="AE13" i="5"/>
  <c r="AD13" i="5"/>
  <c r="AC13" i="5"/>
  <c r="AB13" i="5"/>
  <c r="AA13" i="5"/>
  <c r="Z13" i="5"/>
  <c r="L13" i="5"/>
  <c r="G13" i="5"/>
  <c r="BJ12" i="5"/>
  <c r="BI12" i="5"/>
  <c r="BG12" i="5"/>
  <c r="BC12" i="5" s="1"/>
  <c r="AU12" i="5"/>
  <c r="AT12" i="5"/>
  <c r="AS12" i="5"/>
  <c r="AR12" i="5"/>
  <c r="AQ12" i="5"/>
  <c r="AM12" i="5"/>
  <c r="AW12" i="5" s="1"/>
  <c r="AF12" i="5"/>
  <c r="AE12" i="5"/>
  <c r="AD12" i="5"/>
  <c r="AC12" i="5"/>
  <c r="AB12" i="5"/>
  <c r="AA12" i="5"/>
  <c r="Z12" i="5"/>
  <c r="L12" i="5"/>
  <c r="G12" i="5"/>
  <c r="BH12" i="5" s="1"/>
  <c r="BP11" i="5"/>
  <c r="BJ11" i="5"/>
  <c r="BI11" i="5"/>
  <c r="BH11" i="5"/>
  <c r="BG11" i="5"/>
  <c r="AX11" i="5"/>
  <c r="AW11" i="5"/>
  <c r="AV11" i="5"/>
  <c r="AU11" i="5"/>
  <c r="AT11" i="5"/>
  <c r="AS11" i="5"/>
  <c r="AR11" i="5"/>
  <c r="AQ11" i="5"/>
  <c r="AF11" i="5"/>
  <c r="AE11" i="5"/>
  <c r="AD11" i="5"/>
  <c r="AC11" i="5"/>
  <c r="AB11" i="5"/>
  <c r="AA11" i="5"/>
  <c r="Z11" i="5"/>
  <c r="Y11" i="5"/>
  <c r="U11" i="5"/>
  <c r="X11" i="5" s="1"/>
  <c r="L11" i="5"/>
  <c r="BJ10" i="5"/>
  <c r="BI10" i="5"/>
  <c r="BG10" i="5"/>
  <c r="BC10" i="5" s="1"/>
  <c r="AU10" i="5"/>
  <c r="AT10" i="5"/>
  <c r="AS10" i="5"/>
  <c r="AR10" i="5"/>
  <c r="AQ10" i="5"/>
  <c r="AM10" i="5"/>
  <c r="AX10" i="5" s="1"/>
  <c r="AF10" i="5"/>
  <c r="AE10" i="5"/>
  <c r="AD10" i="5"/>
  <c r="AC10" i="5"/>
  <c r="AB10" i="5"/>
  <c r="AA10" i="5"/>
  <c r="Z10" i="5"/>
  <c r="L10" i="5"/>
  <c r="G10" i="5"/>
  <c r="U10" i="5" s="1"/>
  <c r="O10" i="5" s="1"/>
  <c r="BP9" i="5"/>
  <c r="BJ9" i="5"/>
  <c r="BI9" i="5"/>
  <c r="BH9" i="5"/>
  <c r="BG9" i="5"/>
  <c r="AX9" i="5"/>
  <c r="AW9" i="5"/>
  <c r="AV9" i="5"/>
  <c r="AU9" i="5"/>
  <c r="AT9" i="5"/>
  <c r="AS9" i="5"/>
  <c r="AR9" i="5"/>
  <c r="AQ9" i="5"/>
  <c r="AF9" i="5"/>
  <c r="AE9" i="5"/>
  <c r="AD9" i="5"/>
  <c r="AC9" i="5"/>
  <c r="AB9" i="5"/>
  <c r="AA9" i="5"/>
  <c r="Z9" i="5"/>
  <c r="Y9" i="5"/>
  <c r="U9" i="5"/>
  <c r="O9" i="5" s="1"/>
  <c r="L9" i="5"/>
  <c r="BJ8" i="5"/>
  <c r="BI8" i="5"/>
  <c r="BG8" i="5"/>
  <c r="BC8" i="5" s="1"/>
  <c r="AU8" i="5"/>
  <c r="AT8" i="5"/>
  <c r="AS8" i="5"/>
  <c r="AR8" i="5"/>
  <c r="AQ8" i="5"/>
  <c r="AM8" i="5"/>
  <c r="AW8" i="5" s="1"/>
  <c r="AF8" i="5"/>
  <c r="AE8" i="5"/>
  <c r="AD8" i="5"/>
  <c r="AC8" i="5"/>
  <c r="AB8" i="5"/>
  <c r="AA8" i="5"/>
  <c r="Z8" i="5"/>
  <c r="L8" i="5"/>
  <c r="G8" i="5"/>
  <c r="BJ7" i="5"/>
  <c r="BI7" i="5"/>
  <c r="BG7" i="5"/>
  <c r="BC7" i="5" s="1"/>
  <c r="AU7" i="5"/>
  <c r="AT7" i="5"/>
  <c r="AS7" i="5"/>
  <c r="AR7" i="5"/>
  <c r="AQ7" i="5"/>
  <c r="AM7" i="5"/>
  <c r="AV7" i="5" s="1"/>
  <c r="AF7" i="5"/>
  <c r="AE7" i="5"/>
  <c r="AD7" i="5"/>
  <c r="AC7" i="5"/>
  <c r="AB7" i="5"/>
  <c r="AA7" i="5"/>
  <c r="Z7" i="5"/>
  <c r="L7" i="5"/>
  <c r="G7" i="5"/>
  <c r="BH7" i="5" s="1"/>
  <c r="BJ6" i="5"/>
  <c r="BI6" i="5"/>
  <c r="BG6" i="5"/>
  <c r="BC6" i="5" s="1"/>
  <c r="AU6" i="5"/>
  <c r="AT6" i="5"/>
  <c r="AS6" i="5"/>
  <c r="AR6" i="5"/>
  <c r="AQ6" i="5"/>
  <c r="AM6" i="5"/>
  <c r="AF6" i="5"/>
  <c r="AE6" i="5"/>
  <c r="AD6" i="5"/>
  <c r="AC6" i="5"/>
  <c r="AB6" i="5"/>
  <c r="AA6" i="5"/>
  <c r="Z6" i="5"/>
  <c r="L6" i="5"/>
  <c r="G6" i="5"/>
  <c r="BP5" i="5"/>
  <c r="BJ5" i="5"/>
  <c r="BI5" i="5"/>
  <c r="BH5" i="5"/>
  <c r="BG5" i="5"/>
  <c r="AX5" i="5"/>
  <c r="AW5" i="5"/>
  <c r="AV5" i="5"/>
  <c r="AU5" i="5"/>
  <c r="AT5" i="5"/>
  <c r="AS5" i="5"/>
  <c r="AR5" i="5"/>
  <c r="AQ5" i="5"/>
  <c r="AF5" i="5"/>
  <c r="AE5" i="5"/>
  <c r="AD5" i="5"/>
  <c r="AC5" i="5"/>
  <c r="AB5" i="5"/>
  <c r="AA5" i="5"/>
  <c r="Z5" i="5"/>
  <c r="Y5" i="5"/>
  <c r="U5" i="5"/>
  <c r="O5" i="5" s="1"/>
  <c r="L5" i="5"/>
  <c r="BJ4" i="5"/>
  <c r="BI4" i="5"/>
  <c r="BH4" i="5"/>
  <c r="BG4" i="5"/>
  <c r="BC4" i="5" s="1"/>
  <c r="AX4" i="5"/>
  <c r="AW4" i="5"/>
  <c r="AV4" i="5"/>
  <c r="AU4" i="5"/>
  <c r="AT4" i="5"/>
  <c r="AS4" i="5"/>
  <c r="AR4" i="5"/>
  <c r="AQ4" i="5"/>
  <c r="AF4" i="5"/>
  <c r="AE4" i="5"/>
  <c r="AD4" i="5"/>
  <c r="AC4" i="5"/>
  <c r="AB4" i="5"/>
  <c r="AA4" i="5"/>
  <c r="U4" i="5"/>
  <c r="L4" i="5"/>
  <c r="P1" i="5"/>
  <c r="N7" i="5" s="1"/>
  <c r="N1" i="5"/>
  <c r="M20" i="5" s="1"/>
  <c r="S20" i="5" s="1"/>
  <c r="BM59" i="4"/>
  <c r="BJ59" i="4"/>
  <c r="BI59" i="4"/>
  <c r="BG59" i="4"/>
  <c r="AU59" i="4"/>
  <c r="AT59" i="4"/>
  <c r="AS59" i="4"/>
  <c r="AR59" i="4"/>
  <c r="AQ59" i="4"/>
  <c r="AM59" i="4"/>
  <c r="AX59" i="4" s="1"/>
  <c r="AF59" i="4"/>
  <c r="AE59" i="4"/>
  <c r="AD59" i="4"/>
  <c r="AC59" i="4"/>
  <c r="AB59" i="4"/>
  <c r="AA59" i="4"/>
  <c r="Z59" i="4"/>
  <c r="G59" i="4"/>
  <c r="BM58" i="4"/>
  <c r="BJ58" i="4"/>
  <c r="BI58" i="4"/>
  <c r="BG58" i="4"/>
  <c r="BC58" i="4" s="1"/>
  <c r="AV58" i="4"/>
  <c r="AU58" i="4"/>
  <c r="AT58" i="4"/>
  <c r="AS58" i="4"/>
  <c r="AR58" i="4"/>
  <c r="AQ58" i="4"/>
  <c r="AM58" i="4"/>
  <c r="AX58" i="4" s="1"/>
  <c r="AF58" i="4"/>
  <c r="AE58" i="4"/>
  <c r="AD58" i="4"/>
  <c r="AC58" i="4"/>
  <c r="AB58" i="4"/>
  <c r="AA58" i="4"/>
  <c r="Z58" i="4"/>
  <c r="G58" i="4"/>
  <c r="BH58" i="4" s="1"/>
  <c r="BM57" i="4"/>
  <c r="BJ57" i="4"/>
  <c r="BI57" i="4"/>
  <c r="BG57" i="4"/>
  <c r="BC57" i="4" s="1"/>
  <c r="AU57" i="4"/>
  <c r="AT57" i="4"/>
  <c r="AS57" i="4"/>
  <c r="AR57" i="4"/>
  <c r="AQ57" i="4"/>
  <c r="AM57" i="4"/>
  <c r="AF57" i="4"/>
  <c r="AE57" i="4"/>
  <c r="AD57" i="4"/>
  <c r="AC57" i="4"/>
  <c r="AB57" i="4"/>
  <c r="AA57" i="4"/>
  <c r="Z57" i="4"/>
  <c r="G57" i="4"/>
  <c r="BH57" i="4" s="1"/>
  <c r="BM56" i="4"/>
  <c r="BJ56" i="4"/>
  <c r="BI56" i="4"/>
  <c r="BG56" i="4"/>
  <c r="BC56" i="4" s="1"/>
  <c r="AU56" i="4"/>
  <c r="AT56" i="4"/>
  <c r="AS56" i="4"/>
  <c r="AR56" i="4"/>
  <c r="AQ56" i="4"/>
  <c r="AM56" i="4"/>
  <c r="AF56" i="4"/>
  <c r="AE56" i="4"/>
  <c r="AD56" i="4"/>
  <c r="AC56" i="4"/>
  <c r="AB56" i="4"/>
  <c r="AA56" i="4"/>
  <c r="Z56" i="4"/>
  <c r="G56" i="4"/>
  <c r="BH56" i="4" s="1"/>
  <c r="BM55" i="4"/>
  <c r="BJ55" i="4"/>
  <c r="BI55" i="4"/>
  <c r="BG55" i="4"/>
  <c r="BC55" i="4" s="1"/>
  <c r="AU55" i="4"/>
  <c r="AT55" i="4"/>
  <c r="AS55" i="4"/>
  <c r="AR55" i="4"/>
  <c r="AQ55" i="4"/>
  <c r="AM55" i="4"/>
  <c r="AX55" i="4" s="1"/>
  <c r="AF55" i="4"/>
  <c r="AE55" i="4"/>
  <c r="AD55" i="4"/>
  <c r="AC55" i="4"/>
  <c r="AB55" i="4"/>
  <c r="AA55" i="4"/>
  <c r="Z55" i="4"/>
  <c r="G55" i="4"/>
  <c r="BH55" i="4" s="1"/>
  <c r="BM54" i="4"/>
  <c r="BJ54" i="4"/>
  <c r="BI54" i="4"/>
  <c r="BG54" i="4"/>
  <c r="BC54" i="4" s="1"/>
  <c r="AU54" i="4"/>
  <c r="AT54" i="4"/>
  <c r="AS54" i="4"/>
  <c r="AR54" i="4"/>
  <c r="AQ54" i="4"/>
  <c r="AM54" i="4"/>
  <c r="AX54" i="4" s="1"/>
  <c r="AF54" i="4"/>
  <c r="AE54" i="4"/>
  <c r="AD54" i="4"/>
  <c r="AC54" i="4"/>
  <c r="AB54" i="4"/>
  <c r="AA54" i="4"/>
  <c r="Z54" i="4"/>
  <c r="G54" i="4"/>
  <c r="BM53" i="4"/>
  <c r="BJ53" i="4"/>
  <c r="BI53" i="4"/>
  <c r="BG53" i="4"/>
  <c r="BC53" i="4" s="1"/>
  <c r="AU53" i="4"/>
  <c r="AT53" i="4"/>
  <c r="AS53" i="4"/>
  <c r="AR53" i="4"/>
  <c r="AQ53" i="4"/>
  <c r="AM53" i="4"/>
  <c r="AF53" i="4"/>
  <c r="AE53" i="4"/>
  <c r="AD53" i="4"/>
  <c r="AC53" i="4"/>
  <c r="AB53" i="4"/>
  <c r="AA53" i="4"/>
  <c r="Z53" i="4"/>
  <c r="G53" i="4"/>
  <c r="BH53" i="4" s="1"/>
  <c r="BM52" i="4"/>
  <c r="BJ52" i="4"/>
  <c r="BI52" i="4"/>
  <c r="BG52" i="4"/>
  <c r="BC52" i="4" s="1"/>
  <c r="AU52" i="4"/>
  <c r="AT52" i="4"/>
  <c r="AS52" i="4"/>
  <c r="AR52" i="4"/>
  <c r="AQ52" i="4"/>
  <c r="AM52" i="4"/>
  <c r="AX52" i="4" s="1"/>
  <c r="AF52" i="4"/>
  <c r="AE52" i="4"/>
  <c r="AD52" i="4"/>
  <c r="AC52" i="4"/>
  <c r="AB52" i="4"/>
  <c r="AA52" i="4"/>
  <c r="Z52" i="4"/>
  <c r="G52" i="4"/>
  <c r="BH52" i="4" s="1"/>
  <c r="BM51" i="4"/>
  <c r="BJ51" i="4"/>
  <c r="BI51" i="4"/>
  <c r="BG51" i="4"/>
  <c r="BC51" i="4" s="1"/>
  <c r="AU51" i="4"/>
  <c r="AT51" i="4"/>
  <c r="AS51" i="4"/>
  <c r="AR51" i="4"/>
  <c r="AQ51" i="4"/>
  <c r="AM51" i="4"/>
  <c r="AX51" i="4" s="1"/>
  <c r="AF51" i="4"/>
  <c r="AE51" i="4"/>
  <c r="AD51" i="4"/>
  <c r="AC51" i="4"/>
  <c r="AB51" i="4"/>
  <c r="AA51" i="4"/>
  <c r="Z51" i="4"/>
  <c r="G51" i="4"/>
  <c r="BH51" i="4" s="1"/>
  <c r="BM50" i="4"/>
  <c r="BJ50" i="4"/>
  <c r="BI50" i="4"/>
  <c r="BG50" i="4"/>
  <c r="BC50" i="4" s="1"/>
  <c r="AU50" i="4"/>
  <c r="AT50" i="4"/>
  <c r="AS50" i="4"/>
  <c r="AR50" i="4"/>
  <c r="AQ50" i="4"/>
  <c r="AM50" i="4"/>
  <c r="AX50" i="4" s="1"/>
  <c r="AF50" i="4"/>
  <c r="AE50" i="4"/>
  <c r="AD50" i="4"/>
  <c r="AC50" i="4"/>
  <c r="AB50" i="4"/>
  <c r="AA50" i="4"/>
  <c r="Z50" i="4"/>
  <c r="G50" i="4"/>
  <c r="BM49" i="4"/>
  <c r="BJ49" i="4"/>
  <c r="BI49" i="4"/>
  <c r="BG49" i="4"/>
  <c r="BC49" i="4" s="1"/>
  <c r="AU49" i="4"/>
  <c r="AT49" i="4"/>
  <c r="AS49" i="4"/>
  <c r="AR49" i="4"/>
  <c r="AQ49" i="4"/>
  <c r="AM49" i="4"/>
  <c r="AF49" i="4"/>
  <c r="AE49" i="4"/>
  <c r="AD49" i="4"/>
  <c r="AC49" i="4"/>
  <c r="AB49" i="4"/>
  <c r="AA49" i="4"/>
  <c r="Z49" i="4"/>
  <c r="G49" i="4"/>
  <c r="BH49" i="4" s="1"/>
  <c r="BM48" i="4"/>
  <c r="BJ48" i="4"/>
  <c r="BI48" i="4"/>
  <c r="BG48" i="4"/>
  <c r="BC48" i="4" s="1"/>
  <c r="AU48" i="4"/>
  <c r="AT48" i="4"/>
  <c r="AS48" i="4"/>
  <c r="AR48" i="4"/>
  <c r="AQ48" i="4"/>
  <c r="AM48" i="4"/>
  <c r="AX48" i="4" s="1"/>
  <c r="AF48" i="4"/>
  <c r="AE48" i="4"/>
  <c r="AD48" i="4"/>
  <c r="AC48" i="4"/>
  <c r="AB48" i="4"/>
  <c r="AA48" i="4"/>
  <c r="Z48" i="4"/>
  <c r="G48" i="4"/>
  <c r="U48" i="4" s="1"/>
  <c r="BM47" i="4"/>
  <c r="BJ47" i="4"/>
  <c r="BI47" i="4"/>
  <c r="BG47" i="4"/>
  <c r="BC47" i="4" s="1"/>
  <c r="AU47" i="4"/>
  <c r="AT47" i="4"/>
  <c r="AS47" i="4"/>
  <c r="AR47" i="4"/>
  <c r="AQ47" i="4"/>
  <c r="AM47" i="4"/>
  <c r="AX47" i="4" s="1"/>
  <c r="AF47" i="4"/>
  <c r="AE47" i="4"/>
  <c r="AD47" i="4"/>
  <c r="AC47" i="4"/>
  <c r="AB47" i="4"/>
  <c r="AA47" i="4"/>
  <c r="Z47" i="4"/>
  <c r="G47" i="4"/>
  <c r="BH47" i="4" s="1"/>
  <c r="BM46" i="4"/>
  <c r="BJ46" i="4"/>
  <c r="BI46" i="4"/>
  <c r="BG46" i="4"/>
  <c r="BC46" i="4" s="1"/>
  <c r="AU46" i="4"/>
  <c r="AT46" i="4"/>
  <c r="AS46" i="4"/>
  <c r="AR46" i="4"/>
  <c r="AQ46" i="4"/>
  <c r="AM46" i="4"/>
  <c r="AX46" i="4" s="1"/>
  <c r="AF46" i="4"/>
  <c r="AE46" i="4"/>
  <c r="AD46" i="4"/>
  <c r="AC46" i="4"/>
  <c r="AB46" i="4"/>
  <c r="AA46" i="4"/>
  <c r="Z46" i="4"/>
  <c r="G46" i="4"/>
  <c r="BM45" i="4"/>
  <c r="BJ45" i="4"/>
  <c r="BI45" i="4"/>
  <c r="BG45" i="4"/>
  <c r="BC45" i="4" s="1"/>
  <c r="AU45" i="4"/>
  <c r="AT45" i="4"/>
  <c r="AS45" i="4"/>
  <c r="AR45" i="4"/>
  <c r="AQ45" i="4"/>
  <c r="AM45" i="4"/>
  <c r="AF45" i="4"/>
  <c r="AE45" i="4"/>
  <c r="AD45" i="4"/>
  <c r="AC45" i="4"/>
  <c r="AB45" i="4"/>
  <c r="AA45" i="4"/>
  <c r="Z45" i="4"/>
  <c r="G45" i="4"/>
  <c r="BH45" i="4" s="1"/>
  <c r="BM44" i="4"/>
  <c r="BJ44" i="4"/>
  <c r="BI44" i="4"/>
  <c r="BG44" i="4"/>
  <c r="BC44" i="4" s="1"/>
  <c r="AU44" i="4"/>
  <c r="AT44" i="4"/>
  <c r="AS44" i="4"/>
  <c r="AR44" i="4"/>
  <c r="AQ44" i="4"/>
  <c r="AM44" i="4"/>
  <c r="AX44" i="4" s="1"/>
  <c r="AF44" i="4"/>
  <c r="AE44" i="4"/>
  <c r="AD44" i="4"/>
  <c r="AC44" i="4"/>
  <c r="AB44" i="4"/>
  <c r="AA44" i="4"/>
  <c r="Z44" i="4"/>
  <c r="G44" i="4"/>
  <c r="U44" i="4" s="1"/>
  <c r="BM43" i="4"/>
  <c r="BJ43" i="4"/>
  <c r="BI43" i="4"/>
  <c r="BG43" i="4"/>
  <c r="BC43" i="4" s="1"/>
  <c r="AU43" i="4"/>
  <c r="AT43" i="4"/>
  <c r="AS43" i="4"/>
  <c r="AR43" i="4"/>
  <c r="AQ43" i="4"/>
  <c r="AM43" i="4"/>
  <c r="AX43" i="4" s="1"/>
  <c r="AF43" i="4"/>
  <c r="AE43" i="4"/>
  <c r="AD43" i="4"/>
  <c r="AC43" i="4"/>
  <c r="AB43" i="4"/>
  <c r="AA43" i="4"/>
  <c r="Z43" i="4"/>
  <c r="G43" i="4"/>
  <c r="BH43" i="4" s="1"/>
  <c r="BM42" i="4"/>
  <c r="BJ42" i="4"/>
  <c r="BI42" i="4"/>
  <c r="BG42" i="4"/>
  <c r="BC42" i="4" s="1"/>
  <c r="AU42" i="4"/>
  <c r="AT42" i="4"/>
  <c r="AS42" i="4"/>
  <c r="AR42" i="4"/>
  <c r="AQ42" i="4"/>
  <c r="AM42" i="4"/>
  <c r="AX42" i="4" s="1"/>
  <c r="AF42" i="4"/>
  <c r="AE42" i="4"/>
  <c r="AD42" i="4"/>
  <c r="AC42" i="4"/>
  <c r="AB42" i="4"/>
  <c r="AA42" i="4"/>
  <c r="Z42" i="4"/>
  <c r="G42" i="4"/>
  <c r="BM41" i="4"/>
  <c r="BJ41" i="4"/>
  <c r="BI41" i="4"/>
  <c r="BG41" i="4"/>
  <c r="BC41" i="4" s="1"/>
  <c r="AU41" i="4"/>
  <c r="AT41" i="4"/>
  <c r="AS41" i="4"/>
  <c r="AR41" i="4"/>
  <c r="AQ41" i="4"/>
  <c r="AM41" i="4"/>
  <c r="AF41" i="4"/>
  <c r="AE41" i="4"/>
  <c r="AD41" i="4"/>
  <c r="AC41" i="4"/>
  <c r="AB41" i="4"/>
  <c r="AA41" i="4"/>
  <c r="Z41" i="4"/>
  <c r="G41" i="4"/>
  <c r="BM40" i="4"/>
  <c r="BJ40" i="4"/>
  <c r="BI40" i="4"/>
  <c r="BG40" i="4"/>
  <c r="BC40" i="4" s="1"/>
  <c r="AU40" i="4"/>
  <c r="AT40" i="4"/>
  <c r="AS40" i="4"/>
  <c r="AR40" i="4"/>
  <c r="AQ40" i="4"/>
  <c r="AM40" i="4"/>
  <c r="AF40" i="4"/>
  <c r="AE40" i="4"/>
  <c r="AD40" i="4"/>
  <c r="AC40" i="4"/>
  <c r="AB40" i="4"/>
  <c r="AA40" i="4"/>
  <c r="Z40" i="4"/>
  <c r="G40" i="4"/>
  <c r="U40" i="4" s="1"/>
  <c r="X40" i="4" s="1"/>
  <c r="BM39" i="4"/>
  <c r="BJ39" i="4"/>
  <c r="BI39" i="4"/>
  <c r="BG39" i="4"/>
  <c r="BC39" i="4" s="1"/>
  <c r="AU39" i="4"/>
  <c r="AT39" i="4"/>
  <c r="AS39" i="4"/>
  <c r="AR39" i="4"/>
  <c r="AQ39" i="4"/>
  <c r="AM39" i="4"/>
  <c r="AF39" i="4"/>
  <c r="AE39" i="4"/>
  <c r="AD39" i="4"/>
  <c r="AC39" i="4"/>
  <c r="AB39" i="4"/>
  <c r="AA39" i="4"/>
  <c r="Z39" i="4"/>
  <c r="G39" i="4"/>
  <c r="U39" i="4" s="1"/>
  <c r="X39" i="4" s="1"/>
  <c r="BM38" i="4"/>
  <c r="BJ38" i="4"/>
  <c r="BI38" i="4"/>
  <c r="BG38" i="4"/>
  <c r="BC38" i="4" s="1"/>
  <c r="AU38" i="4"/>
  <c r="AT38" i="4"/>
  <c r="AS38" i="4"/>
  <c r="AR38" i="4"/>
  <c r="AQ38" i="4"/>
  <c r="AM38" i="4"/>
  <c r="AF38" i="4"/>
  <c r="AE38" i="4"/>
  <c r="AD38" i="4"/>
  <c r="AC38" i="4"/>
  <c r="AB38" i="4"/>
  <c r="AA38" i="4"/>
  <c r="Z38" i="4"/>
  <c r="G38" i="4"/>
  <c r="U38" i="4" s="1"/>
  <c r="O38" i="4" s="1"/>
  <c r="BM37" i="4"/>
  <c r="BJ37" i="4"/>
  <c r="BI37" i="4"/>
  <c r="BG37" i="4"/>
  <c r="BC37" i="4" s="1"/>
  <c r="AU37" i="4"/>
  <c r="AT37" i="4"/>
  <c r="AS37" i="4"/>
  <c r="AR37" i="4"/>
  <c r="AQ37" i="4"/>
  <c r="AM37" i="4"/>
  <c r="AX37" i="4" s="1"/>
  <c r="AF37" i="4"/>
  <c r="AE37" i="4"/>
  <c r="AD37" i="4"/>
  <c r="AC37" i="4"/>
  <c r="AB37" i="4"/>
  <c r="AA37" i="4"/>
  <c r="Z37" i="4"/>
  <c r="G37" i="4"/>
  <c r="U37" i="4" s="1"/>
  <c r="X37" i="4" s="1"/>
  <c r="BM36" i="4"/>
  <c r="BJ36" i="4"/>
  <c r="BI36" i="4"/>
  <c r="BG36" i="4"/>
  <c r="BC36" i="4" s="1"/>
  <c r="AU36" i="4"/>
  <c r="AT36" i="4"/>
  <c r="AS36" i="4"/>
  <c r="AR36" i="4"/>
  <c r="AQ36" i="4"/>
  <c r="AM36" i="4"/>
  <c r="AF36" i="4"/>
  <c r="AE36" i="4"/>
  <c r="AD36" i="4"/>
  <c r="AC36" i="4"/>
  <c r="AB36" i="4"/>
  <c r="AA36" i="4"/>
  <c r="Z36" i="4"/>
  <c r="G36" i="4"/>
  <c r="U36" i="4" s="1"/>
  <c r="X36" i="4" s="1"/>
  <c r="BM35" i="4"/>
  <c r="BJ35" i="4"/>
  <c r="BI35" i="4"/>
  <c r="BG35" i="4"/>
  <c r="BC35" i="4" s="1"/>
  <c r="AU35" i="4"/>
  <c r="AT35" i="4"/>
  <c r="AS35" i="4"/>
  <c r="AR35" i="4"/>
  <c r="AQ35" i="4"/>
  <c r="AM35" i="4"/>
  <c r="AF35" i="4"/>
  <c r="AE35" i="4"/>
  <c r="AD35" i="4"/>
  <c r="AC35" i="4"/>
  <c r="AB35" i="4"/>
  <c r="AA35" i="4"/>
  <c r="Z35" i="4"/>
  <c r="G35" i="4"/>
  <c r="U35" i="4" s="1"/>
  <c r="O35" i="4" s="1"/>
  <c r="BM34" i="4"/>
  <c r="BJ34" i="4"/>
  <c r="BI34" i="4"/>
  <c r="BG34" i="4"/>
  <c r="BC34" i="4" s="1"/>
  <c r="AU34" i="4"/>
  <c r="AT34" i="4"/>
  <c r="AS34" i="4"/>
  <c r="AR34" i="4"/>
  <c r="AQ34" i="4"/>
  <c r="AM34" i="4"/>
  <c r="AW34" i="4" s="1"/>
  <c r="AF34" i="4"/>
  <c r="AE34" i="4"/>
  <c r="AD34" i="4"/>
  <c r="AC34" i="4"/>
  <c r="AB34" i="4"/>
  <c r="AA34" i="4"/>
  <c r="Z34" i="4"/>
  <c r="G34" i="4"/>
  <c r="BH34" i="4" s="1"/>
  <c r="BM33" i="4"/>
  <c r="BJ33" i="4"/>
  <c r="BI33" i="4"/>
  <c r="BG33" i="4"/>
  <c r="BC33" i="4" s="1"/>
  <c r="AU33" i="4"/>
  <c r="AT33" i="4"/>
  <c r="AS33" i="4"/>
  <c r="AR33" i="4"/>
  <c r="AQ33" i="4"/>
  <c r="AM33" i="4"/>
  <c r="AF33" i="4"/>
  <c r="AE33" i="4"/>
  <c r="AD33" i="4"/>
  <c r="AC33" i="4"/>
  <c r="AB33" i="4"/>
  <c r="AA33" i="4"/>
  <c r="Z33" i="4"/>
  <c r="G33" i="4"/>
  <c r="BH33" i="4" s="1"/>
  <c r="BM32" i="4"/>
  <c r="BJ32" i="4"/>
  <c r="BI32" i="4"/>
  <c r="BG32" i="4"/>
  <c r="BC32" i="4" s="1"/>
  <c r="AU32" i="4"/>
  <c r="AT32" i="4"/>
  <c r="AS32" i="4"/>
  <c r="AR32" i="4"/>
  <c r="AQ32" i="4"/>
  <c r="AM32" i="4"/>
  <c r="AF32" i="4"/>
  <c r="AE32" i="4"/>
  <c r="AD32" i="4"/>
  <c r="AC32" i="4"/>
  <c r="AB32" i="4"/>
  <c r="AA32" i="4"/>
  <c r="Z32" i="4"/>
  <c r="G32" i="4"/>
  <c r="U32" i="4" s="1"/>
  <c r="O32" i="4" s="1"/>
  <c r="BM31" i="4"/>
  <c r="BJ31" i="4"/>
  <c r="BI31" i="4"/>
  <c r="BG31" i="4"/>
  <c r="BC31" i="4" s="1"/>
  <c r="AU31" i="4"/>
  <c r="AT31" i="4"/>
  <c r="AS31" i="4"/>
  <c r="AR31" i="4"/>
  <c r="AQ31" i="4"/>
  <c r="AM31" i="4"/>
  <c r="AX31" i="4" s="1"/>
  <c r="AF31" i="4"/>
  <c r="AE31" i="4"/>
  <c r="AD31" i="4"/>
  <c r="AC31" i="4"/>
  <c r="AB31" i="4"/>
  <c r="AA31" i="4"/>
  <c r="Z31" i="4"/>
  <c r="G31" i="4"/>
  <c r="U31" i="4" s="1"/>
  <c r="X31" i="4" s="1"/>
  <c r="BM30" i="4"/>
  <c r="BJ30" i="4"/>
  <c r="BI30" i="4"/>
  <c r="BG30" i="4"/>
  <c r="BC30" i="4" s="1"/>
  <c r="AU30" i="4"/>
  <c r="AT30" i="4"/>
  <c r="AS30" i="4"/>
  <c r="AR30" i="4"/>
  <c r="AQ30" i="4"/>
  <c r="AM30" i="4"/>
  <c r="AX30" i="4" s="1"/>
  <c r="AF30" i="4"/>
  <c r="AE30" i="4"/>
  <c r="AD30" i="4"/>
  <c r="AC30" i="4"/>
  <c r="AB30" i="4"/>
  <c r="AA30" i="4"/>
  <c r="Z30" i="4"/>
  <c r="G30" i="4"/>
  <c r="U30" i="4" s="1"/>
  <c r="X30" i="4" s="1"/>
  <c r="BM29" i="4"/>
  <c r="BJ29" i="4"/>
  <c r="BI29" i="4"/>
  <c r="BG29" i="4"/>
  <c r="BC29" i="4" s="1"/>
  <c r="AU29" i="4"/>
  <c r="AT29" i="4"/>
  <c r="AS29" i="4"/>
  <c r="AR29" i="4"/>
  <c r="AQ29" i="4"/>
  <c r="AM29" i="4"/>
  <c r="AF29" i="4"/>
  <c r="AE29" i="4"/>
  <c r="AD29" i="4"/>
  <c r="AC29" i="4"/>
  <c r="AB29" i="4"/>
  <c r="AA29" i="4"/>
  <c r="Z29" i="4"/>
  <c r="G29" i="4"/>
  <c r="BH29" i="4" s="1"/>
  <c r="BM28" i="4"/>
  <c r="BJ28" i="4"/>
  <c r="BI28" i="4"/>
  <c r="BG28" i="4"/>
  <c r="BC28" i="4" s="1"/>
  <c r="AU28" i="4"/>
  <c r="AT28" i="4"/>
  <c r="AS28" i="4"/>
  <c r="AR28" i="4"/>
  <c r="AQ28" i="4"/>
  <c r="AM28" i="4"/>
  <c r="AX28" i="4" s="1"/>
  <c r="AF28" i="4"/>
  <c r="AE28" i="4"/>
  <c r="AD28" i="4"/>
  <c r="AC28" i="4"/>
  <c r="AB28" i="4"/>
  <c r="AA28" i="4"/>
  <c r="Z28" i="4"/>
  <c r="G28" i="4"/>
  <c r="U28" i="4" s="1"/>
  <c r="X28" i="4" s="1"/>
  <c r="BM27" i="4"/>
  <c r="BJ27" i="4"/>
  <c r="BI27" i="4"/>
  <c r="BG27" i="4"/>
  <c r="BC27" i="4" s="1"/>
  <c r="AU27" i="4"/>
  <c r="AT27" i="4"/>
  <c r="AS27" i="4"/>
  <c r="AR27" i="4"/>
  <c r="AQ27" i="4"/>
  <c r="AM27" i="4"/>
  <c r="AX27" i="4" s="1"/>
  <c r="AF27" i="4"/>
  <c r="AE27" i="4"/>
  <c r="AD27" i="4"/>
  <c r="AC27" i="4"/>
  <c r="AB27" i="4"/>
  <c r="AA27" i="4"/>
  <c r="Z27" i="4"/>
  <c r="G27" i="4"/>
  <c r="U27" i="4" s="1"/>
  <c r="X27" i="4" s="1"/>
  <c r="BM26" i="4"/>
  <c r="BJ26" i="4"/>
  <c r="BI26" i="4"/>
  <c r="BG26" i="4"/>
  <c r="BC26" i="4" s="1"/>
  <c r="AU26" i="4"/>
  <c r="AT26" i="4"/>
  <c r="AS26" i="4"/>
  <c r="AR26" i="4"/>
  <c r="AQ26" i="4"/>
  <c r="AM26" i="4"/>
  <c r="AX26" i="4" s="1"/>
  <c r="AF26" i="4"/>
  <c r="AE26" i="4"/>
  <c r="AD26" i="4"/>
  <c r="AC26" i="4"/>
  <c r="AB26" i="4"/>
  <c r="AA26" i="4"/>
  <c r="Z26" i="4"/>
  <c r="G26" i="4"/>
  <c r="U26" i="4" s="1"/>
  <c r="X26" i="4" s="1"/>
  <c r="BM25" i="4"/>
  <c r="BJ25" i="4"/>
  <c r="BI25" i="4"/>
  <c r="BG25" i="4"/>
  <c r="BC25" i="4" s="1"/>
  <c r="AU25" i="4"/>
  <c r="AT25" i="4"/>
  <c r="AS25" i="4"/>
  <c r="AR25" i="4"/>
  <c r="AQ25" i="4"/>
  <c r="AM25" i="4"/>
  <c r="AX25" i="4" s="1"/>
  <c r="AF25" i="4"/>
  <c r="AE25" i="4"/>
  <c r="AD25" i="4"/>
  <c r="AC25" i="4"/>
  <c r="AB25" i="4"/>
  <c r="AA25" i="4"/>
  <c r="Z25" i="4"/>
  <c r="G25" i="4"/>
  <c r="U25" i="4" s="1"/>
  <c r="X25" i="4" s="1"/>
  <c r="BM24" i="4"/>
  <c r="BJ24" i="4"/>
  <c r="BI24" i="4"/>
  <c r="BG24" i="4"/>
  <c r="BC24" i="4" s="1"/>
  <c r="AU24" i="4"/>
  <c r="AT24" i="4"/>
  <c r="AS24" i="4"/>
  <c r="AR24" i="4"/>
  <c r="AQ24" i="4"/>
  <c r="AM24" i="4"/>
  <c r="AW24" i="4" s="1"/>
  <c r="AF24" i="4"/>
  <c r="AE24" i="4"/>
  <c r="AD24" i="4"/>
  <c r="AC24" i="4"/>
  <c r="AB24" i="4"/>
  <c r="AA24" i="4"/>
  <c r="Z24" i="4"/>
  <c r="G24" i="4"/>
  <c r="BH24" i="4" s="1"/>
  <c r="BM23" i="4"/>
  <c r="BJ23" i="4"/>
  <c r="BI23" i="4"/>
  <c r="BG23" i="4"/>
  <c r="BC23" i="4" s="1"/>
  <c r="AU23" i="4"/>
  <c r="AT23" i="4"/>
  <c r="AS23" i="4"/>
  <c r="AR23" i="4"/>
  <c r="AQ23" i="4"/>
  <c r="AM23" i="4"/>
  <c r="AX23" i="4" s="1"/>
  <c r="AF23" i="4"/>
  <c r="AE23" i="4"/>
  <c r="AD23" i="4"/>
  <c r="AC23" i="4"/>
  <c r="AB23" i="4"/>
  <c r="AA23" i="4"/>
  <c r="Z23" i="4"/>
  <c r="G23" i="4"/>
  <c r="BH23" i="4" s="1"/>
  <c r="BM22" i="4"/>
  <c r="BJ22" i="4"/>
  <c r="BI22" i="4"/>
  <c r="BG22" i="4"/>
  <c r="BC22" i="4" s="1"/>
  <c r="AU22" i="4"/>
  <c r="AT22" i="4"/>
  <c r="AS22" i="4"/>
  <c r="AR22" i="4"/>
  <c r="AQ22" i="4"/>
  <c r="AM22" i="4"/>
  <c r="AF22" i="4"/>
  <c r="AE22" i="4"/>
  <c r="AD22" i="4"/>
  <c r="AC22" i="4"/>
  <c r="AB22" i="4"/>
  <c r="AA22" i="4"/>
  <c r="Z22" i="4"/>
  <c r="G22" i="4"/>
  <c r="U22" i="4" s="1"/>
  <c r="X22" i="4" s="1"/>
  <c r="BM21" i="4"/>
  <c r="BJ21" i="4"/>
  <c r="BI21" i="4"/>
  <c r="BG21" i="4"/>
  <c r="BC21" i="4" s="1"/>
  <c r="AU21" i="4"/>
  <c r="AT21" i="4"/>
  <c r="AS21" i="4"/>
  <c r="AR21" i="4"/>
  <c r="AQ21" i="4"/>
  <c r="AM21" i="4"/>
  <c r="AF21" i="4"/>
  <c r="AE21" i="4"/>
  <c r="AD21" i="4"/>
  <c r="AC21" i="4"/>
  <c r="AB21" i="4"/>
  <c r="AA21" i="4"/>
  <c r="Z21" i="4"/>
  <c r="G21" i="4"/>
  <c r="U21" i="4" s="1"/>
  <c r="X21" i="4" s="1"/>
  <c r="BM20" i="4"/>
  <c r="BJ20" i="4"/>
  <c r="BI20" i="4"/>
  <c r="BG20" i="4"/>
  <c r="BC20" i="4" s="1"/>
  <c r="AU20" i="4"/>
  <c r="AT20" i="4"/>
  <c r="AS20" i="4"/>
  <c r="AR20" i="4"/>
  <c r="AQ20" i="4"/>
  <c r="AM20" i="4"/>
  <c r="AF20" i="4"/>
  <c r="AE20" i="4"/>
  <c r="AD20" i="4"/>
  <c r="AC20" i="4"/>
  <c r="AB20" i="4"/>
  <c r="AA20" i="4"/>
  <c r="Z20" i="4"/>
  <c r="G20" i="4"/>
  <c r="U20" i="4" s="1"/>
  <c r="O20" i="4" s="1"/>
  <c r="BM19" i="4"/>
  <c r="BJ19" i="4"/>
  <c r="BI19" i="4"/>
  <c r="BG19" i="4"/>
  <c r="BC19" i="4" s="1"/>
  <c r="AU19" i="4"/>
  <c r="AT19" i="4"/>
  <c r="AS19" i="4"/>
  <c r="AR19" i="4"/>
  <c r="AQ19" i="4"/>
  <c r="AM19" i="4"/>
  <c r="AX19" i="4" s="1"/>
  <c r="AF19" i="4"/>
  <c r="AE19" i="4"/>
  <c r="AD19" i="4"/>
  <c r="AC19" i="4"/>
  <c r="AB19" i="4"/>
  <c r="AA19" i="4"/>
  <c r="Z19" i="4"/>
  <c r="G19" i="4"/>
  <c r="U19" i="4" s="1"/>
  <c r="X19" i="4" s="1"/>
  <c r="BM18" i="4"/>
  <c r="BJ18" i="4"/>
  <c r="BI18" i="4"/>
  <c r="BG18" i="4"/>
  <c r="BC18" i="4" s="1"/>
  <c r="AU18" i="4"/>
  <c r="AT18" i="4"/>
  <c r="AS18" i="4"/>
  <c r="AR18" i="4"/>
  <c r="AQ18" i="4"/>
  <c r="AM18" i="4"/>
  <c r="AX18" i="4" s="1"/>
  <c r="AF18" i="4"/>
  <c r="AE18" i="4"/>
  <c r="AD18" i="4"/>
  <c r="AC18" i="4"/>
  <c r="AB18" i="4"/>
  <c r="AA18" i="4"/>
  <c r="Z18" i="4"/>
  <c r="G18" i="4"/>
  <c r="BH18" i="4" s="1"/>
  <c r="BM17" i="4"/>
  <c r="BJ17" i="4"/>
  <c r="BI17" i="4"/>
  <c r="BG17" i="4"/>
  <c r="BC17" i="4" s="1"/>
  <c r="AU17" i="4"/>
  <c r="AT17" i="4"/>
  <c r="AS17" i="4"/>
  <c r="AR17" i="4"/>
  <c r="AQ17" i="4"/>
  <c r="AM17" i="4"/>
  <c r="AX17" i="4" s="1"/>
  <c r="AF17" i="4"/>
  <c r="AE17" i="4"/>
  <c r="AD17" i="4"/>
  <c r="AC17" i="4"/>
  <c r="AB17" i="4"/>
  <c r="AA17" i="4"/>
  <c r="Z17" i="4"/>
  <c r="G17" i="4"/>
  <c r="U17" i="4" s="1"/>
  <c r="X17" i="4" s="1"/>
  <c r="BM16" i="4"/>
  <c r="BJ16" i="4"/>
  <c r="BI16" i="4"/>
  <c r="BG16" i="4"/>
  <c r="BC16" i="4" s="1"/>
  <c r="AU16" i="4"/>
  <c r="AT16" i="4"/>
  <c r="AS16" i="4"/>
  <c r="AR16" i="4"/>
  <c r="AQ16" i="4"/>
  <c r="AM16" i="4"/>
  <c r="AX16" i="4" s="1"/>
  <c r="AF16" i="4"/>
  <c r="AE16" i="4"/>
  <c r="AD16" i="4"/>
  <c r="AC16" i="4"/>
  <c r="AB16" i="4"/>
  <c r="AA16" i="4"/>
  <c r="Z16" i="4"/>
  <c r="G16" i="4"/>
  <c r="U16" i="4" s="1"/>
  <c r="X16" i="4" s="1"/>
  <c r="BM15" i="4"/>
  <c r="BJ15" i="4"/>
  <c r="BI15" i="4"/>
  <c r="BG15" i="4"/>
  <c r="BC15" i="4" s="1"/>
  <c r="AU15" i="4"/>
  <c r="AT15" i="4"/>
  <c r="AS15" i="4"/>
  <c r="AR15" i="4"/>
  <c r="AQ15" i="4"/>
  <c r="AM15" i="4"/>
  <c r="AX15" i="4" s="1"/>
  <c r="AF15" i="4"/>
  <c r="AE15" i="4"/>
  <c r="AD15" i="4"/>
  <c r="AC15" i="4"/>
  <c r="AB15" i="4"/>
  <c r="AA15" i="4"/>
  <c r="Z15" i="4"/>
  <c r="G15" i="4"/>
  <c r="BH15" i="4" s="1"/>
  <c r="BM14" i="4"/>
  <c r="BJ14" i="4"/>
  <c r="BI14" i="4"/>
  <c r="BG14" i="4"/>
  <c r="BC14" i="4" s="1"/>
  <c r="AU14" i="4"/>
  <c r="AT14" i="4"/>
  <c r="AS14" i="4"/>
  <c r="AR14" i="4"/>
  <c r="AQ14" i="4"/>
  <c r="AM14" i="4"/>
  <c r="AW14" i="4" s="1"/>
  <c r="AF14" i="4"/>
  <c r="AE14" i="4"/>
  <c r="AD14" i="4"/>
  <c r="AC14" i="4"/>
  <c r="AB14" i="4"/>
  <c r="AA14" i="4"/>
  <c r="Z14" i="4"/>
  <c r="G14" i="4"/>
  <c r="BH14" i="4" s="1"/>
  <c r="BM13" i="4"/>
  <c r="BJ13" i="4"/>
  <c r="BI13" i="4"/>
  <c r="BG13" i="4"/>
  <c r="BC13" i="4" s="1"/>
  <c r="AU13" i="4"/>
  <c r="AT13" i="4"/>
  <c r="AS13" i="4"/>
  <c r="AR13" i="4"/>
  <c r="AQ13" i="4"/>
  <c r="AM13" i="4"/>
  <c r="AF13" i="4"/>
  <c r="AE13" i="4"/>
  <c r="AD13" i="4"/>
  <c r="AC13" i="4"/>
  <c r="AB13" i="4"/>
  <c r="AA13" i="4"/>
  <c r="Z13" i="4"/>
  <c r="G13" i="4"/>
  <c r="U13" i="4" s="1"/>
  <c r="BM12" i="4"/>
  <c r="BJ12" i="4"/>
  <c r="BI12" i="4"/>
  <c r="BG12" i="4"/>
  <c r="BC12" i="4" s="1"/>
  <c r="AU12" i="4"/>
  <c r="AT12" i="4"/>
  <c r="AS12" i="4"/>
  <c r="AR12" i="4"/>
  <c r="AQ12" i="4"/>
  <c r="AM12" i="4"/>
  <c r="AX12" i="4" s="1"/>
  <c r="AF12" i="4"/>
  <c r="AE12" i="4"/>
  <c r="AD12" i="4"/>
  <c r="AC12" i="4"/>
  <c r="AB12" i="4"/>
  <c r="AA12" i="4"/>
  <c r="Z12" i="4"/>
  <c r="G12" i="4"/>
  <c r="U12" i="4" s="1"/>
  <c r="X12" i="4" s="1"/>
  <c r="BM11" i="4"/>
  <c r="BJ11" i="4"/>
  <c r="BI11" i="4"/>
  <c r="BG11" i="4"/>
  <c r="BC11" i="4" s="1"/>
  <c r="AU11" i="4"/>
  <c r="AT11" i="4"/>
  <c r="AS11" i="4"/>
  <c r="AR11" i="4"/>
  <c r="AQ11" i="4"/>
  <c r="AM11" i="4"/>
  <c r="AX11" i="4" s="1"/>
  <c r="AF11" i="4"/>
  <c r="AE11" i="4"/>
  <c r="AD11" i="4"/>
  <c r="AC11" i="4"/>
  <c r="AB11" i="4"/>
  <c r="AA11" i="4"/>
  <c r="Z11" i="4"/>
  <c r="G11" i="4"/>
  <c r="U11" i="4" s="1"/>
  <c r="X11" i="4" s="1"/>
  <c r="BM10" i="4"/>
  <c r="BJ10" i="4"/>
  <c r="BI10" i="4"/>
  <c r="BG10" i="4"/>
  <c r="BC10" i="4" s="1"/>
  <c r="AU10" i="4"/>
  <c r="AT10" i="4"/>
  <c r="AS10" i="4"/>
  <c r="AR10" i="4"/>
  <c r="AQ10" i="4"/>
  <c r="AM10" i="4"/>
  <c r="AX10" i="4" s="1"/>
  <c r="AF10" i="4"/>
  <c r="AE10" i="4"/>
  <c r="AD10" i="4"/>
  <c r="AC10" i="4"/>
  <c r="AB10" i="4"/>
  <c r="AA10" i="4"/>
  <c r="Z10" i="4"/>
  <c r="G10" i="4"/>
  <c r="BH10" i="4" s="1"/>
  <c r="BM9" i="4"/>
  <c r="BJ9" i="4"/>
  <c r="BI9" i="4"/>
  <c r="BG9" i="4"/>
  <c r="BC9" i="4" s="1"/>
  <c r="AU9" i="4"/>
  <c r="AT9" i="4"/>
  <c r="AS9" i="4"/>
  <c r="AR9" i="4"/>
  <c r="AQ9" i="4"/>
  <c r="AM9" i="4"/>
  <c r="AX9" i="4" s="1"/>
  <c r="AF9" i="4"/>
  <c r="AE9" i="4"/>
  <c r="AD9" i="4"/>
  <c r="AC9" i="4"/>
  <c r="AB9" i="4"/>
  <c r="AA9" i="4"/>
  <c r="Z9" i="4"/>
  <c r="G9" i="4"/>
  <c r="U9" i="4" s="1"/>
  <c r="X9" i="4" s="1"/>
  <c r="BM8" i="4"/>
  <c r="BJ8" i="4"/>
  <c r="BI8" i="4"/>
  <c r="BG8" i="4"/>
  <c r="BC8" i="4" s="1"/>
  <c r="AU8" i="4"/>
  <c r="AT8" i="4"/>
  <c r="AS8" i="4"/>
  <c r="AR8" i="4"/>
  <c r="AQ8" i="4"/>
  <c r="AM8" i="4"/>
  <c r="AX8" i="4" s="1"/>
  <c r="AF8" i="4"/>
  <c r="AE8" i="4"/>
  <c r="AD8" i="4"/>
  <c r="AC8" i="4"/>
  <c r="AB8" i="4"/>
  <c r="AA8" i="4"/>
  <c r="Z8" i="4"/>
  <c r="G8" i="4"/>
  <c r="U8" i="4" s="1"/>
  <c r="X8" i="4" s="1"/>
  <c r="BM7" i="4"/>
  <c r="BJ7" i="4"/>
  <c r="BI7" i="4"/>
  <c r="BG7" i="4"/>
  <c r="BC7" i="4" s="1"/>
  <c r="AU7" i="4"/>
  <c r="AT7" i="4"/>
  <c r="AS7" i="4"/>
  <c r="AR7" i="4"/>
  <c r="AQ7" i="4"/>
  <c r="AM7" i="4"/>
  <c r="AX7" i="4" s="1"/>
  <c r="AF7" i="4"/>
  <c r="AE7" i="4"/>
  <c r="AD7" i="4"/>
  <c r="AC7" i="4"/>
  <c r="AB7" i="4"/>
  <c r="AA7" i="4"/>
  <c r="Z7" i="4"/>
  <c r="G7" i="4"/>
  <c r="U7" i="4" s="1"/>
  <c r="X7" i="4" s="1"/>
  <c r="BM6" i="4"/>
  <c r="BJ6" i="4"/>
  <c r="BI6" i="4"/>
  <c r="BG6" i="4"/>
  <c r="BC6" i="4" s="1"/>
  <c r="AU6" i="4"/>
  <c r="AT6" i="4"/>
  <c r="AS6" i="4"/>
  <c r="AR6" i="4"/>
  <c r="AQ6" i="4"/>
  <c r="AM6" i="4"/>
  <c r="AX6" i="4" s="1"/>
  <c r="AF6" i="4"/>
  <c r="AE6" i="4"/>
  <c r="AD6" i="4"/>
  <c r="AC6" i="4"/>
  <c r="AB6" i="4"/>
  <c r="AA6" i="4"/>
  <c r="Z6" i="4"/>
  <c r="G6" i="4"/>
  <c r="U6" i="4" s="1"/>
  <c r="BM5" i="4"/>
  <c r="BJ5" i="4"/>
  <c r="BI5" i="4"/>
  <c r="BG5" i="4"/>
  <c r="BC5" i="4" s="1"/>
  <c r="AU5" i="4"/>
  <c r="AT5" i="4"/>
  <c r="AS5" i="4"/>
  <c r="AR5" i="4"/>
  <c r="AQ5" i="4"/>
  <c r="AM5" i="4"/>
  <c r="AX5" i="4" s="1"/>
  <c r="AF5" i="4"/>
  <c r="AE5" i="4"/>
  <c r="AD5" i="4"/>
  <c r="AC5" i="4"/>
  <c r="AB5" i="4"/>
  <c r="AA5" i="4"/>
  <c r="Z5" i="4"/>
  <c r="G5" i="4"/>
  <c r="U5" i="4" s="1"/>
  <c r="X5" i="4" s="1"/>
  <c r="BM4" i="4"/>
  <c r="BJ4" i="4"/>
  <c r="BI4" i="4"/>
  <c r="BG4" i="4"/>
  <c r="BC4" i="4" s="1"/>
  <c r="AU4" i="4"/>
  <c r="AT4" i="4"/>
  <c r="AS4" i="4"/>
  <c r="AR4" i="4"/>
  <c r="AQ4" i="4"/>
  <c r="AM4" i="4"/>
  <c r="AX4" i="4" s="1"/>
  <c r="AF4" i="4"/>
  <c r="AE4" i="4"/>
  <c r="AD4" i="4"/>
  <c r="AC4" i="4"/>
  <c r="AB4" i="4"/>
  <c r="AA4" i="4"/>
  <c r="Z4" i="4"/>
  <c r="G4" i="4"/>
  <c r="U4" i="4" s="1"/>
  <c r="X4" i="4" s="1"/>
  <c r="P1" i="4"/>
  <c r="N31" i="4" s="1"/>
  <c r="N1" i="4"/>
  <c r="BD47" i="4" l="1"/>
  <c r="AV47" i="4"/>
  <c r="AW47" i="4"/>
  <c r="AZ47" i="4" s="1"/>
  <c r="BB47" i="4" s="1"/>
  <c r="BO47" i="4" s="1"/>
  <c r="AV19" i="4"/>
  <c r="BD23" i="4"/>
  <c r="AV28" i="4"/>
  <c r="AW4" i="4"/>
  <c r="AW19" i="4"/>
  <c r="AW12" i="4"/>
  <c r="AW18" i="4"/>
  <c r="U57" i="4"/>
  <c r="X57" i="4" s="1"/>
  <c r="AW11" i="4"/>
  <c r="AV16" i="4"/>
  <c r="AV17" i="4"/>
  <c r="X35" i="4"/>
  <c r="BD43" i="4"/>
  <c r="AW16" i="4"/>
  <c r="BD31" i="6"/>
  <c r="BD23" i="6"/>
  <c r="AZ52" i="6"/>
  <c r="BH30" i="4"/>
  <c r="BD30" i="4" s="1"/>
  <c r="O30" i="4"/>
  <c r="U52" i="4"/>
  <c r="O52" i="4" s="1"/>
  <c r="T52" i="4" s="1"/>
  <c r="AV23" i="4"/>
  <c r="BH25" i="4"/>
  <c r="BK25" i="4" s="1"/>
  <c r="AV27" i="4"/>
  <c r="U33" i="4"/>
  <c r="O33" i="4" s="1"/>
  <c r="AV43" i="4"/>
  <c r="BH48" i="4"/>
  <c r="BD48" i="4" s="1"/>
  <c r="AV4" i="4"/>
  <c r="AV5" i="4"/>
  <c r="AV12" i="4"/>
  <c r="BH17" i="4"/>
  <c r="BK17" i="4" s="1"/>
  <c r="AW23" i="4"/>
  <c r="X32" i="4"/>
  <c r="AG32" i="4"/>
  <c r="V32" i="4" s="1"/>
  <c r="AW43" i="4"/>
  <c r="AV59" i="4"/>
  <c r="X5" i="5"/>
  <c r="W5" i="5" s="1"/>
  <c r="BK11" i="5"/>
  <c r="AX16" i="5"/>
  <c r="AV17" i="5"/>
  <c r="BK5" i="5"/>
  <c r="AY11" i="5"/>
  <c r="BD26" i="5"/>
  <c r="O11" i="5"/>
  <c r="U20" i="5"/>
  <c r="Y20" i="5" s="1"/>
  <c r="BD29" i="5"/>
  <c r="AW9" i="6"/>
  <c r="AZ9" i="6" s="1"/>
  <c r="BB9" i="6" s="1"/>
  <c r="BO9" i="6" s="1"/>
  <c r="AW14" i="6"/>
  <c r="AY14" i="6" s="1"/>
  <c r="BE15" i="6"/>
  <c r="X26" i="6"/>
  <c r="W26" i="6" s="1"/>
  <c r="BK26" i="6"/>
  <c r="BA63" i="6"/>
  <c r="Z82" i="6"/>
  <c r="W82" i="6" s="1"/>
  <c r="BD82" i="6"/>
  <c r="L43" i="6"/>
  <c r="BD50" i="6"/>
  <c r="AA68" i="6"/>
  <c r="BE74" i="6"/>
  <c r="BE75" i="6"/>
  <c r="AZ76" i="6"/>
  <c r="BB76" i="6" s="1"/>
  <c r="BO76" i="6" s="1"/>
  <c r="BD76" i="6"/>
  <c r="BD17" i="6"/>
  <c r="BK51" i="6"/>
  <c r="AZ59" i="6"/>
  <c r="BB59" i="6" s="1"/>
  <c r="BO59" i="6" s="1"/>
  <c r="BA62" i="6"/>
  <c r="O68" i="6"/>
  <c r="O74" i="6"/>
  <c r="O42" i="6"/>
  <c r="BD55" i="6"/>
  <c r="L17" i="6"/>
  <c r="BE45" i="6"/>
  <c r="L48" i="6"/>
  <c r="BE81" i="6"/>
  <c r="X82" i="6"/>
  <c r="AX4" i="6"/>
  <c r="AY4" i="6" s="1"/>
  <c r="U14" i="6"/>
  <c r="X14" i="6" s="1"/>
  <c r="O17" i="6"/>
  <c r="O26" i="6"/>
  <c r="BD30" i="6"/>
  <c r="O34" i="6"/>
  <c r="O77" i="6"/>
  <c r="BE79" i="6"/>
  <c r="Y82" i="6"/>
  <c r="O84" i="6"/>
  <c r="BD56" i="4"/>
  <c r="BD51" i="4"/>
  <c r="BD58" i="4"/>
  <c r="BD10" i="4"/>
  <c r="BD24" i="4"/>
  <c r="BK34" i="4"/>
  <c r="BD55" i="4"/>
  <c r="BH37" i="4"/>
  <c r="BD37" i="4" s="1"/>
  <c r="N11" i="4"/>
  <c r="BD14" i="4"/>
  <c r="U15" i="4"/>
  <c r="O15" i="4" s="1"/>
  <c r="N18" i="4"/>
  <c r="N5" i="4"/>
  <c r="AW10" i="4"/>
  <c r="AV11" i="4"/>
  <c r="N13" i="4"/>
  <c r="AW15" i="4"/>
  <c r="BK15" i="4"/>
  <c r="AY16" i="4"/>
  <c r="BH16" i="4"/>
  <c r="BK16" i="4" s="1"/>
  <c r="AV18" i="4"/>
  <c r="AZ18" i="4" s="1"/>
  <c r="BB18" i="4" s="1"/>
  <c r="BO18" i="4" s="1"/>
  <c r="AY19" i="4"/>
  <c r="BH19" i="4"/>
  <c r="BK19" i="4" s="1"/>
  <c r="N24" i="4"/>
  <c r="AG40" i="4"/>
  <c r="V40" i="4" s="1"/>
  <c r="N48" i="4"/>
  <c r="AG49" i="4"/>
  <c r="AW55" i="4"/>
  <c r="AG57" i="4"/>
  <c r="N6" i="4"/>
  <c r="BH26" i="4"/>
  <c r="BK26" i="4" s="1"/>
  <c r="AV25" i="4"/>
  <c r="N27" i="4"/>
  <c r="BH27" i="4"/>
  <c r="BD27" i="4" s="1"/>
  <c r="BD29" i="4"/>
  <c r="N38" i="4"/>
  <c r="T38" i="4" s="1"/>
  <c r="BH38" i="4"/>
  <c r="BD38" i="4" s="1"/>
  <c r="AG39" i="4"/>
  <c r="V39" i="4" s="1"/>
  <c r="AG41" i="4"/>
  <c r="BH44" i="4"/>
  <c r="BK44" i="4" s="1"/>
  <c r="AV51" i="4"/>
  <c r="N4" i="4"/>
  <c r="AW5" i="4"/>
  <c r="AV10" i="4"/>
  <c r="N12" i="4"/>
  <c r="AW17" i="4"/>
  <c r="N19" i="4"/>
  <c r="U23" i="4"/>
  <c r="O23" i="4" s="1"/>
  <c r="AW25" i="4"/>
  <c r="AV26" i="4"/>
  <c r="N28" i="4"/>
  <c r="AV30" i="4"/>
  <c r="AV31" i="4"/>
  <c r="U34" i="4"/>
  <c r="X34" i="4" s="1"/>
  <c r="BH35" i="4"/>
  <c r="BD35" i="4" s="1"/>
  <c r="AV37" i="4"/>
  <c r="X38" i="4"/>
  <c r="AG38" i="4"/>
  <c r="V38" i="4" s="1"/>
  <c r="AW51" i="4"/>
  <c r="AV55" i="4"/>
  <c r="BD57" i="4"/>
  <c r="U58" i="4"/>
  <c r="X58" i="4" s="1"/>
  <c r="AG9" i="5"/>
  <c r="V9" i="5" s="1"/>
  <c r="AZ9" i="5"/>
  <c r="BB9" i="5" s="1"/>
  <c r="BO9" i="5" s="1"/>
  <c r="AY9" i="5"/>
  <c r="Y18" i="5"/>
  <c r="AG26" i="5"/>
  <c r="X27" i="5"/>
  <c r="W27" i="5" s="1"/>
  <c r="AV8" i="5"/>
  <c r="BH18" i="5"/>
  <c r="BD18" i="5" s="1"/>
  <c r="AX8" i="5"/>
  <c r="U18" i="5"/>
  <c r="X18" i="5" s="1"/>
  <c r="AX23" i="5"/>
  <c r="BE31" i="5"/>
  <c r="U32" i="5"/>
  <c r="X32" i="5" s="1"/>
  <c r="L27" i="6"/>
  <c r="BD25" i="6"/>
  <c r="AG51" i="6"/>
  <c r="V51" i="6" s="1"/>
  <c r="AZ51" i="6"/>
  <c r="BB51" i="6" s="1"/>
  <c r="BO51" i="6" s="1"/>
  <c r="AY51" i="6"/>
  <c r="BE55" i="6"/>
  <c r="Y56" i="6"/>
  <c r="AZ66" i="6"/>
  <c r="BB66" i="6" s="1"/>
  <c r="BO66" i="6" s="1"/>
  <c r="X42" i="6"/>
  <c r="BK44" i="6"/>
  <c r="Y50" i="6"/>
  <c r="X55" i="6"/>
  <c r="BD73" i="6"/>
  <c r="AY6" i="6"/>
  <c r="AW19" i="6"/>
  <c r="AY19" i="6" s="1"/>
  <c r="AW21" i="6"/>
  <c r="AZ21" i="6" s="1"/>
  <c r="BB21" i="6" s="1"/>
  <c r="BO21" i="6" s="1"/>
  <c r="AX22" i="6"/>
  <c r="AZ22" i="6" s="1"/>
  <c r="BB22" i="6" s="1"/>
  <c r="BO22" i="6" s="1"/>
  <c r="X30" i="6"/>
  <c r="W30" i="6" s="1"/>
  <c r="AY30" i="6"/>
  <c r="BD34" i="6"/>
  <c r="Y42" i="6"/>
  <c r="Z52" i="6"/>
  <c r="BA53" i="6"/>
  <c r="AZ63" i="6"/>
  <c r="X68" i="6"/>
  <c r="BD75" i="6"/>
  <c r="L77" i="6"/>
  <c r="N86" i="6"/>
  <c r="N78" i="6"/>
  <c r="T78" i="6" s="1"/>
  <c r="N67" i="6"/>
  <c r="N41" i="6"/>
  <c r="T41" i="6" s="1"/>
  <c r="N30" i="6"/>
  <c r="T30" i="6" s="1"/>
  <c r="N25" i="6"/>
  <c r="N17" i="6"/>
  <c r="N11" i="6"/>
  <c r="N10" i="6"/>
  <c r="N81" i="6"/>
  <c r="N75" i="6"/>
  <c r="N73" i="6"/>
  <c r="BD7" i="6"/>
  <c r="AX13" i="6"/>
  <c r="AW13" i="6"/>
  <c r="BD13" i="6"/>
  <c r="U15" i="6"/>
  <c r="Y15" i="6" s="1"/>
  <c r="BD18" i="6"/>
  <c r="BE28" i="6"/>
  <c r="BD29" i="6"/>
  <c r="L30" i="6"/>
  <c r="N44" i="6"/>
  <c r="T44" i="6" s="1"/>
  <c r="L45" i="6"/>
  <c r="AG49" i="6"/>
  <c r="V49" i="6" s="1"/>
  <c r="AZ49" i="6"/>
  <c r="BB49" i="6" s="1"/>
  <c r="BO49" i="6" s="1"/>
  <c r="BE53" i="6"/>
  <c r="BE58" i="6"/>
  <c r="BF58" i="6"/>
  <c r="BA61" i="6"/>
  <c r="L64" i="6"/>
  <c r="L65" i="6"/>
  <c r="O73" i="6"/>
  <c r="Y73" i="6"/>
  <c r="X73" i="6"/>
  <c r="BD4" i="6"/>
  <c r="N8" i="6"/>
  <c r="BF11" i="6"/>
  <c r="N16" i="6"/>
  <c r="N18" i="6"/>
  <c r="N23" i="6"/>
  <c r="BE25" i="6"/>
  <c r="N26" i="6"/>
  <c r="N27" i="6"/>
  <c r="BE36" i="6"/>
  <c r="BE43" i="6"/>
  <c r="X48" i="6"/>
  <c r="Y57" i="6"/>
  <c r="Z57" i="6"/>
  <c r="X57" i="6"/>
  <c r="N64" i="6"/>
  <c r="AZ64" i="6"/>
  <c r="BB64" i="6" s="1"/>
  <c r="BO64" i="6" s="1"/>
  <c r="Y70" i="6"/>
  <c r="Z70" i="6"/>
  <c r="X70" i="6"/>
  <c r="BD70" i="6"/>
  <c r="Z71" i="6"/>
  <c r="AZ4" i="6"/>
  <c r="BB4" i="6" s="1"/>
  <c r="BO4" i="6" s="1"/>
  <c r="N12" i="6"/>
  <c r="BD12" i="6"/>
  <c r="BE14" i="6"/>
  <c r="AX15" i="6"/>
  <c r="AY15" i="6" s="1"/>
  <c r="X17" i="6"/>
  <c r="W17" i="6" s="1"/>
  <c r="Y21" i="6"/>
  <c r="O21" i="6"/>
  <c r="BD22" i="6"/>
  <c r="O23" i="6"/>
  <c r="N29" i="6"/>
  <c r="AZ50" i="6"/>
  <c r="BB50" i="6" s="1"/>
  <c r="BO50" i="6" s="1"/>
  <c r="N52" i="6"/>
  <c r="N56" i="6"/>
  <c r="T56" i="6" s="1"/>
  <c r="N62" i="6"/>
  <c r="BE67" i="6"/>
  <c r="BF68" i="6"/>
  <c r="AA70" i="6"/>
  <c r="Y78" i="6"/>
  <c r="Z78" i="6"/>
  <c r="Y81" i="6"/>
  <c r="O81" i="6"/>
  <c r="Z81" i="6"/>
  <c r="AG82" i="6"/>
  <c r="V82" i="6" s="1"/>
  <c r="AY49" i="6"/>
  <c r="BE49" i="6"/>
  <c r="AZ53" i="6"/>
  <c r="AY59" i="6"/>
  <c r="BE62" i="6"/>
  <c r="AY65" i="6"/>
  <c r="AZ78" i="6"/>
  <c r="BB78" i="6" s="1"/>
  <c r="BO78" i="6" s="1"/>
  <c r="AY7" i="6"/>
  <c r="BD15" i="6"/>
  <c r="BK17" i="6"/>
  <c r="BD27" i="6"/>
  <c r="AG28" i="6"/>
  <c r="V28" i="6" s="1"/>
  <c r="BK30" i="6"/>
  <c r="AZ32" i="6"/>
  <c r="BB32" i="6" s="1"/>
  <c r="BO32" i="6" s="1"/>
  <c r="AY32" i="6"/>
  <c r="BE41" i="6"/>
  <c r="BE50" i="6"/>
  <c r="AZ54" i="6"/>
  <c r="BB54" i="6" s="1"/>
  <c r="BO54" i="6" s="1"/>
  <c r="AY54" i="6"/>
  <c r="BE54" i="6"/>
  <c r="L56" i="6"/>
  <c r="X56" i="6"/>
  <c r="L58" i="6"/>
  <c r="AZ60" i="6"/>
  <c r="BD60" i="6"/>
  <c r="L62" i="6"/>
  <c r="AZ62" i="6"/>
  <c r="AY62" i="6"/>
  <c r="BD64" i="6"/>
  <c r="L70" i="6"/>
  <c r="AZ70" i="6"/>
  <c r="BB70" i="6" s="1"/>
  <c r="BO70" i="6" s="1"/>
  <c r="L73" i="6"/>
  <c r="BD79" i="6"/>
  <c r="AZ83" i="6"/>
  <c r="BB83" i="6" s="1"/>
  <c r="BO83" i="6" s="1"/>
  <c r="X84" i="6"/>
  <c r="W84" i="6" s="1"/>
  <c r="AG84" i="6"/>
  <c r="V84" i="6" s="1"/>
  <c r="BD86" i="6"/>
  <c r="L5" i="6"/>
  <c r="L4" i="6"/>
  <c r="Y10" i="6"/>
  <c r="X10" i="6"/>
  <c r="Y36" i="6"/>
  <c r="Z36" i="6"/>
  <c r="X36" i="6"/>
  <c r="O44" i="6"/>
  <c r="Y44" i="6"/>
  <c r="Z54" i="6"/>
  <c r="O54" i="6"/>
  <c r="L7" i="6"/>
  <c r="L6" i="6"/>
  <c r="X7" i="6"/>
  <c r="W7" i="6" s="1"/>
  <c r="AZ7" i="6"/>
  <c r="BB7" i="6" s="1"/>
  <c r="BO7" i="6" s="1"/>
  <c r="L8" i="6"/>
  <c r="AG8" i="6"/>
  <c r="Z10" i="6"/>
  <c r="BI20" i="6"/>
  <c r="BE20" i="6" s="1"/>
  <c r="AG21" i="6"/>
  <c r="V21" i="6" s="1"/>
  <c r="L23" i="6"/>
  <c r="L22" i="6"/>
  <c r="BE22" i="6"/>
  <c r="Y31" i="6"/>
  <c r="O31" i="6"/>
  <c r="Z49" i="6"/>
  <c r="O49" i="6"/>
  <c r="Y49" i="6"/>
  <c r="Y54" i="6"/>
  <c r="BE61" i="6"/>
  <c r="BK72" i="6"/>
  <c r="BC72" i="6"/>
  <c r="L75" i="6"/>
  <c r="L74" i="6"/>
  <c r="AG75" i="6"/>
  <c r="V75" i="6" s="1"/>
  <c r="AZ81" i="6"/>
  <c r="BB81" i="6" s="1"/>
  <c r="BO81" i="6" s="1"/>
  <c r="L83" i="6"/>
  <c r="L82" i="6"/>
  <c r="AG5" i="6"/>
  <c r="AY5" i="6"/>
  <c r="Y22" i="6"/>
  <c r="Z22" i="6"/>
  <c r="X31" i="6"/>
  <c r="AY31" i="6"/>
  <c r="O35" i="6"/>
  <c r="Y35" i="6"/>
  <c r="BD38" i="6"/>
  <c r="L41" i="6"/>
  <c r="L40" i="6"/>
  <c r="AG41" i="6"/>
  <c r="V41" i="6" s="1"/>
  <c r="AZ42" i="6"/>
  <c r="BB42" i="6" s="1"/>
  <c r="BO42" i="6" s="1"/>
  <c r="BE42" i="6"/>
  <c r="BC42" i="6"/>
  <c r="X49" i="6"/>
  <c r="BE56" i="6"/>
  <c r="BC56" i="6"/>
  <c r="BD72" i="6"/>
  <c r="BE78" i="6"/>
  <c r="U85" i="6"/>
  <c r="O85" i="6" s="1"/>
  <c r="BI85" i="6"/>
  <c r="BE85" i="6" s="1"/>
  <c r="BE5" i="6"/>
  <c r="X6" i="6"/>
  <c r="W6" i="6" s="1"/>
  <c r="BF10" i="6"/>
  <c r="Y11" i="6"/>
  <c r="Z11" i="6"/>
  <c r="O11" i="6"/>
  <c r="X11" i="6"/>
  <c r="AW16" i="6"/>
  <c r="AX16" i="6"/>
  <c r="AY16" i="6" s="1"/>
  <c r="U20" i="6"/>
  <c r="Z20" i="6" s="1"/>
  <c r="AG20" i="6"/>
  <c r="AX20" i="6"/>
  <c r="AW20" i="6"/>
  <c r="AZ20" i="6" s="1"/>
  <c r="BB20" i="6" s="1"/>
  <c r="BO20" i="6" s="1"/>
  <c r="X22" i="6"/>
  <c r="BD26" i="6"/>
  <c r="AY27" i="6"/>
  <c r="O36" i="6"/>
  <c r="AZ36" i="6"/>
  <c r="BB36" i="6" s="1"/>
  <c r="BO36" i="6" s="1"/>
  <c r="AY36" i="6"/>
  <c r="AG37" i="6"/>
  <c r="V37" i="6" s="1"/>
  <c r="AZ37" i="6"/>
  <c r="BB37" i="6" s="1"/>
  <c r="BO37" i="6" s="1"/>
  <c r="AY37" i="6"/>
  <c r="AZ38" i="6"/>
  <c r="BB38" i="6" s="1"/>
  <c r="BO38" i="6" s="1"/>
  <c r="Y43" i="6"/>
  <c r="O43" i="6"/>
  <c r="Z43" i="6"/>
  <c r="X43" i="6"/>
  <c r="AG44" i="6"/>
  <c r="V44" i="6" s="1"/>
  <c r="AG45" i="6"/>
  <c r="V45" i="6" s="1"/>
  <c r="Y58" i="6"/>
  <c r="Z58" i="6"/>
  <c r="AG64" i="6"/>
  <c r="V64" i="6" s="1"/>
  <c r="AY64" i="6"/>
  <c r="BE64" i="6"/>
  <c r="Z65" i="6"/>
  <c r="L66" i="6"/>
  <c r="AZ69" i="6"/>
  <c r="BB69" i="6" s="1"/>
  <c r="BO69" i="6" s="1"/>
  <c r="AY69" i="6"/>
  <c r="BF70" i="6"/>
  <c r="BE70" i="6"/>
  <c r="AG76" i="6"/>
  <c r="AZ82" i="6"/>
  <c r="BB82" i="6" s="1"/>
  <c r="BO82" i="6" s="1"/>
  <c r="AY82" i="6"/>
  <c r="BD8" i="6"/>
  <c r="AG10" i="6"/>
  <c r="V10" i="6" s="1"/>
  <c r="AZ10" i="6"/>
  <c r="BB10" i="6" s="1"/>
  <c r="BO10" i="6" s="1"/>
  <c r="AY10" i="6"/>
  <c r="BE10" i="6"/>
  <c r="AG11" i="6"/>
  <c r="V11" i="6" s="1"/>
  <c r="AZ11" i="6"/>
  <c r="BB11" i="6" s="1"/>
  <c r="BO11" i="6" s="1"/>
  <c r="AY11" i="6"/>
  <c r="BE11" i="6"/>
  <c r="BD16" i="6"/>
  <c r="AG19" i="6"/>
  <c r="V19" i="6" s="1"/>
  <c r="BD24" i="6"/>
  <c r="Y25" i="6"/>
  <c r="Z25" i="6"/>
  <c r="AY25" i="6"/>
  <c r="BE29" i="6"/>
  <c r="AZ33" i="6"/>
  <c r="BB33" i="6" s="1"/>
  <c r="BO33" i="6" s="1"/>
  <c r="AZ34" i="6"/>
  <c r="BB34" i="6" s="1"/>
  <c r="BO34" i="6" s="1"/>
  <c r="AG35" i="6"/>
  <c r="V35" i="6" s="1"/>
  <c r="BE40" i="6"/>
  <c r="AG42" i="6"/>
  <c r="V42" i="6" s="1"/>
  <c r="AY42" i="6"/>
  <c r="AY43" i="6"/>
  <c r="BD44" i="6"/>
  <c r="AY48" i="6"/>
  <c r="BD51" i="6"/>
  <c r="BK53" i="6"/>
  <c r="L55" i="6"/>
  <c r="BF59" i="6"/>
  <c r="AY60" i="6"/>
  <c r="AZ61" i="6"/>
  <c r="AY63" i="6"/>
  <c r="Y66" i="6"/>
  <c r="O66" i="6"/>
  <c r="BE68" i="6"/>
  <c r="BD74" i="6"/>
  <c r="AZ75" i="6"/>
  <c r="BB75" i="6" s="1"/>
  <c r="BO75" i="6" s="1"/>
  <c r="BK82" i="6"/>
  <c r="AZ84" i="6"/>
  <c r="BB84" i="6" s="1"/>
  <c r="BO84" i="6" s="1"/>
  <c r="N36" i="6"/>
  <c r="N4" i="6"/>
  <c r="N6" i="6"/>
  <c r="BD6" i="6"/>
  <c r="N7" i="6"/>
  <c r="BK7" i="6"/>
  <c r="AG9" i="6"/>
  <c r="BD10" i="6"/>
  <c r="BD11" i="6"/>
  <c r="L12" i="6"/>
  <c r="AG13" i="6"/>
  <c r="V13" i="6" s="1"/>
  <c r="N15" i="6"/>
  <c r="BK15" i="6"/>
  <c r="L18" i="6"/>
  <c r="BE21" i="6"/>
  <c r="N22" i="6"/>
  <c r="BK22" i="6"/>
  <c r="X23" i="6"/>
  <c r="W23" i="6" s="1"/>
  <c r="BE24" i="6"/>
  <c r="X25" i="6"/>
  <c r="Y27" i="6"/>
  <c r="W27" i="6" s="1"/>
  <c r="O27" i="6"/>
  <c r="BD28" i="6"/>
  <c r="Y29" i="6"/>
  <c r="W29" i="6" s="1"/>
  <c r="Z29" i="6"/>
  <c r="N31" i="6"/>
  <c r="L36" i="6"/>
  <c r="Y40" i="6"/>
  <c r="X40" i="6"/>
  <c r="BD41" i="6"/>
  <c r="BD45" i="6"/>
  <c r="AG46" i="6"/>
  <c r="V46" i="6" s="1"/>
  <c r="AZ46" i="6"/>
  <c r="BB46" i="6" s="1"/>
  <c r="BO46" i="6" s="1"/>
  <c r="AY46" i="6"/>
  <c r="BD46" i="6"/>
  <c r="AG47" i="6"/>
  <c r="V47" i="6" s="1"/>
  <c r="AZ47" i="6"/>
  <c r="BB47" i="6" s="1"/>
  <c r="BO47" i="6" s="1"/>
  <c r="AY47" i="6"/>
  <c r="BD47" i="6"/>
  <c r="N50" i="6"/>
  <c r="T50" i="6" s="1"/>
  <c r="Y52" i="6"/>
  <c r="AA52" i="6"/>
  <c r="O52" i="6"/>
  <c r="AY52" i="6"/>
  <c r="AG53" i="6"/>
  <c r="V53" i="6" s="1"/>
  <c r="BD53" i="6"/>
  <c r="Y55" i="6"/>
  <c r="O55" i="6"/>
  <c r="AG56" i="6"/>
  <c r="V56" i="6" s="1"/>
  <c r="AZ56" i="6"/>
  <c r="BB56" i="6" s="1"/>
  <c r="BO56" i="6" s="1"/>
  <c r="AG57" i="6"/>
  <c r="V57" i="6" s="1"/>
  <c r="AZ57" i="6"/>
  <c r="BB57" i="6" s="1"/>
  <c r="BO57" i="6" s="1"/>
  <c r="AY57" i="6"/>
  <c r="AG58" i="6"/>
  <c r="V58" i="6" s="1"/>
  <c r="AZ58" i="6"/>
  <c r="AY58" i="6"/>
  <c r="Y60" i="6"/>
  <c r="Z60" i="6"/>
  <c r="BK64" i="6"/>
  <c r="X66" i="6"/>
  <c r="BD67" i="6"/>
  <c r="AG71" i="6"/>
  <c r="V71" i="6" s="1"/>
  <c r="AG72" i="6"/>
  <c r="V72" i="6" s="1"/>
  <c r="AZ72" i="6"/>
  <c r="BB72" i="6" s="1"/>
  <c r="BO72" i="6" s="1"/>
  <c r="AY72" i="6"/>
  <c r="AG73" i="6"/>
  <c r="V73" i="6" s="1"/>
  <c r="BE73" i="6"/>
  <c r="Y74" i="6"/>
  <c r="X74" i="6"/>
  <c r="Y77" i="6"/>
  <c r="W77" i="6" s="1"/>
  <c r="X78" i="6"/>
  <c r="AG79" i="6"/>
  <c r="V79" i="6" s="1"/>
  <c r="AZ79" i="6"/>
  <c r="BB79" i="6" s="1"/>
  <c r="BO79" i="6" s="1"/>
  <c r="AY79" i="6"/>
  <c r="Y83" i="6"/>
  <c r="O83" i="6"/>
  <c r="BD83" i="6"/>
  <c r="AZ24" i="6"/>
  <c r="BB24" i="6" s="1"/>
  <c r="BO24" i="6" s="1"/>
  <c r="AZ28" i="6"/>
  <c r="BB28" i="6" s="1"/>
  <c r="BO28" i="6" s="1"/>
  <c r="AG33" i="6"/>
  <c r="V33" i="6" s="1"/>
  <c r="AG34" i="6"/>
  <c r="V34" i="6" s="1"/>
  <c r="AZ39" i="6"/>
  <c r="BB39" i="6" s="1"/>
  <c r="BO39" i="6" s="1"/>
  <c r="BD39" i="6"/>
  <c r="AG40" i="6"/>
  <c r="V40" i="6" s="1"/>
  <c r="AZ40" i="6"/>
  <c r="BB40" i="6" s="1"/>
  <c r="BO40" i="6" s="1"/>
  <c r="AY40" i="6"/>
  <c r="AZ41" i="6"/>
  <c r="BB41" i="6" s="1"/>
  <c r="BO41" i="6" s="1"/>
  <c r="AZ45" i="6"/>
  <c r="BB45" i="6" s="1"/>
  <c r="BO45" i="6" s="1"/>
  <c r="BE51" i="6"/>
  <c r="BA52" i="6"/>
  <c r="BF53" i="6"/>
  <c r="BA58" i="6"/>
  <c r="BD63" i="6"/>
  <c r="BE65" i="6"/>
  <c r="BE66" i="6"/>
  <c r="AG67" i="6"/>
  <c r="V67" i="6" s="1"/>
  <c r="AY67" i="6"/>
  <c r="AG68" i="6"/>
  <c r="V68" i="6" s="1"/>
  <c r="AY74" i="6"/>
  <c r="BK75" i="6"/>
  <c r="BK79" i="6"/>
  <c r="AG80" i="6"/>
  <c r="V80" i="6" s="1"/>
  <c r="AG85" i="6"/>
  <c r="BD85" i="6"/>
  <c r="AG86" i="6"/>
  <c r="U9" i="6"/>
  <c r="M86" i="6"/>
  <c r="S86" i="6" s="1"/>
  <c r="M81" i="6"/>
  <c r="S81" i="6" s="1"/>
  <c r="M78" i="6"/>
  <c r="S78" i="6" s="1"/>
  <c r="M74" i="6"/>
  <c r="S74" i="6" s="1"/>
  <c r="M70" i="6"/>
  <c r="S70" i="6" s="1"/>
  <c r="M66" i="6"/>
  <c r="S66" i="6" s="1"/>
  <c r="M57" i="6"/>
  <c r="S57" i="6" s="1"/>
  <c r="M85" i="6"/>
  <c r="S85" i="6" s="1"/>
  <c r="M83" i="6"/>
  <c r="S83" i="6" s="1"/>
  <c r="M76" i="6"/>
  <c r="S76" i="6" s="1"/>
  <c r="M75" i="6"/>
  <c r="S75" i="6" s="1"/>
  <c r="M71" i="6"/>
  <c r="S71" i="6" s="1"/>
  <c r="M64" i="6"/>
  <c r="S64" i="6" s="1"/>
  <c r="M62" i="6"/>
  <c r="S62" i="6" s="1"/>
  <c r="M61" i="6"/>
  <c r="S61" i="6" s="1"/>
  <c r="M60" i="6"/>
  <c r="S60" i="6" s="1"/>
  <c r="M58" i="6"/>
  <c r="S58" i="6" s="1"/>
  <c r="M55" i="6"/>
  <c r="S55" i="6" s="1"/>
  <c r="M52" i="6"/>
  <c r="S52" i="6" s="1"/>
  <c r="M43" i="6"/>
  <c r="S43" i="6" s="1"/>
  <c r="M40" i="6"/>
  <c r="S40" i="6" s="1"/>
  <c r="M67" i="6"/>
  <c r="S67" i="6" s="1"/>
  <c r="M65" i="6"/>
  <c r="S65" i="6" s="1"/>
  <c r="M56" i="6"/>
  <c r="S56" i="6" s="1"/>
  <c r="M49" i="6"/>
  <c r="S49" i="6" s="1"/>
  <c r="M42" i="6"/>
  <c r="S42" i="6" s="1"/>
  <c r="M41" i="6"/>
  <c r="S41" i="6" s="1"/>
  <c r="M29" i="6"/>
  <c r="S29" i="6" s="1"/>
  <c r="M25" i="6"/>
  <c r="S25" i="6" s="1"/>
  <c r="M22" i="6"/>
  <c r="S22" i="6" s="1"/>
  <c r="M18" i="6"/>
  <c r="S18" i="6" s="1"/>
  <c r="M16" i="6"/>
  <c r="S16" i="6" s="1"/>
  <c r="M15" i="6"/>
  <c r="S15" i="6" s="1"/>
  <c r="M10" i="6"/>
  <c r="S10" i="6" s="1"/>
  <c r="M7" i="6"/>
  <c r="S7" i="6" s="1"/>
  <c r="M6" i="6"/>
  <c r="S6" i="6" s="1"/>
  <c r="M77" i="6"/>
  <c r="S77" i="6" s="1"/>
  <c r="M73" i="6"/>
  <c r="S73" i="6" s="1"/>
  <c r="M63" i="6"/>
  <c r="S63" i="6" s="1"/>
  <c r="M54" i="6"/>
  <c r="S54" i="6" s="1"/>
  <c r="M50" i="6"/>
  <c r="S50" i="6" s="1"/>
  <c r="M44" i="6"/>
  <c r="S44" i="6" s="1"/>
  <c r="M36" i="6"/>
  <c r="S36" i="6" s="1"/>
  <c r="M31" i="6"/>
  <c r="S31" i="6" s="1"/>
  <c r="M30" i="6"/>
  <c r="S30" i="6" s="1"/>
  <c r="M27" i="6"/>
  <c r="S27" i="6" s="1"/>
  <c r="M26" i="6"/>
  <c r="S26" i="6" s="1"/>
  <c r="M23" i="6"/>
  <c r="S23" i="6" s="1"/>
  <c r="M17" i="6"/>
  <c r="S17" i="6" s="1"/>
  <c r="M12" i="6"/>
  <c r="S12" i="6" s="1"/>
  <c r="M11" i="6"/>
  <c r="S11" i="6" s="1"/>
  <c r="M8" i="6"/>
  <c r="S8" i="6" s="1"/>
  <c r="M4" i="6"/>
  <c r="S4" i="6" s="1"/>
  <c r="M82" i="6"/>
  <c r="S82" i="6" s="1"/>
  <c r="M79" i="6"/>
  <c r="S79" i="6" s="1"/>
  <c r="M72" i="6"/>
  <c r="S72" i="6" s="1"/>
  <c r="M48" i="6"/>
  <c r="S48" i="6" s="1"/>
  <c r="M45" i="6"/>
  <c r="S45" i="6" s="1"/>
  <c r="M35" i="6"/>
  <c r="S35" i="6" s="1"/>
  <c r="M34" i="6"/>
  <c r="S34" i="6" s="1"/>
  <c r="M33" i="6"/>
  <c r="S33" i="6" s="1"/>
  <c r="M84" i="6"/>
  <c r="S84" i="6" s="1"/>
  <c r="M80" i="6"/>
  <c r="S80" i="6" s="1"/>
  <c r="M39" i="6"/>
  <c r="S39" i="6" s="1"/>
  <c r="M38" i="6"/>
  <c r="S38" i="6" s="1"/>
  <c r="M21" i="6"/>
  <c r="S21" i="6" s="1"/>
  <c r="M20" i="6"/>
  <c r="S20" i="6" s="1"/>
  <c r="M14" i="6"/>
  <c r="S14" i="6" s="1"/>
  <c r="M9" i="6"/>
  <c r="S9" i="6" s="1"/>
  <c r="M5" i="6"/>
  <c r="S5" i="6" s="1"/>
  <c r="BC5" i="6"/>
  <c r="BD5" i="6"/>
  <c r="BK5" i="6"/>
  <c r="BI8" i="6"/>
  <c r="BE8" i="6" s="1"/>
  <c r="U8" i="6"/>
  <c r="Z8" i="6" s="1"/>
  <c r="L14" i="6"/>
  <c r="L15" i="6"/>
  <c r="AG14" i="6"/>
  <c r="V14" i="6" s="1"/>
  <c r="X19" i="6"/>
  <c r="Y19" i="6"/>
  <c r="AY23" i="6"/>
  <c r="AG24" i="6"/>
  <c r="V24" i="6" s="1"/>
  <c r="AY26" i="6"/>
  <c r="Z28" i="6"/>
  <c r="X28" i="6"/>
  <c r="Y28" i="6"/>
  <c r="O28" i="6"/>
  <c r="L33" i="6"/>
  <c r="L32" i="6"/>
  <c r="AG32" i="6"/>
  <c r="V32" i="6" s="1"/>
  <c r="BK35" i="6"/>
  <c r="M37" i="6"/>
  <c r="S37" i="6" s="1"/>
  <c r="BD37" i="6"/>
  <c r="BE37" i="6"/>
  <c r="L38" i="6"/>
  <c r="L39" i="6"/>
  <c r="BK48" i="6"/>
  <c r="L50" i="6"/>
  <c r="L51" i="6"/>
  <c r="L53" i="6"/>
  <c r="L52" i="6"/>
  <c r="BK60" i="6"/>
  <c r="BK69" i="6"/>
  <c r="AY71" i="6"/>
  <c r="BF71" i="6"/>
  <c r="BC71" i="6"/>
  <c r="BK71" i="6"/>
  <c r="X72" i="6"/>
  <c r="Y72" i="6"/>
  <c r="Z72" i="6"/>
  <c r="O72" i="6"/>
  <c r="AG4" i="6"/>
  <c r="U5" i="6"/>
  <c r="AX8" i="6"/>
  <c r="AZ8" i="6" s="1"/>
  <c r="BB8" i="6" s="1"/>
  <c r="BO8" i="6" s="1"/>
  <c r="X13" i="6"/>
  <c r="Y13" i="6"/>
  <c r="AY17" i="6"/>
  <c r="BD19" i="6"/>
  <c r="Z24" i="6"/>
  <c r="X24" i="6"/>
  <c r="Y24" i="6"/>
  <c r="O24" i="6"/>
  <c r="L29" i="6"/>
  <c r="AY29" i="6"/>
  <c r="M32" i="6"/>
  <c r="S32" i="6" s="1"/>
  <c r="BK33" i="6"/>
  <c r="BK34" i="6"/>
  <c r="AZ35" i="6"/>
  <c r="BB35" i="6" s="1"/>
  <c r="BO35" i="6" s="1"/>
  <c r="BD35" i="6"/>
  <c r="AG36" i="6"/>
  <c r="V36" i="6" s="1"/>
  <c r="X37" i="6"/>
  <c r="Y37" i="6"/>
  <c r="Z37" i="6"/>
  <c r="O37" i="6"/>
  <c r="AG50" i="6"/>
  <c r="V50" i="6" s="1"/>
  <c r="AY50" i="6"/>
  <c r="M51" i="6"/>
  <c r="S51" i="6" s="1"/>
  <c r="BF52" i="6"/>
  <c r="BD52" i="6"/>
  <c r="BE52" i="6"/>
  <c r="M53" i="6"/>
  <c r="S53" i="6" s="1"/>
  <c r="AY55" i="6"/>
  <c r="M59" i="6"/>
  <c r="S59" i="6" s="1"/>
  <c r="X64" i="6"/>
  <c r="Z64" i="6"/>
  <c r="O64" i="6"/>
  <c r="L81" i="6"/>
  <c r="L80" i="6"/>
  <c r="BD80" i="6"/>
  <c r="BE80" i="6"/>
  <c r="M19" i="6"/>
  <c r="S19" i="6" s="1"/>
  <c r="L25" i="6"/>
  <c r="M28" i="6"/>
  <c r="S28" i="6" s="1"/>
  <c r="BD33" i="6"/>
  <c r="BE33" i="6"/>
  <c r="Y38" i="6"/>
  <c r="O38" i="6"/>
  <c r="X38" i="6"/>
  <c r="Y39" i="6"/>
  <c r="O39" i="6"/>
  <c r="X39" i="6"/>
  <c r="M46" i="6"/>
  <c r="S46" i="6" s="1"/>
  <c r="M47" i="6"/>
  <c r="S47" i="6" s="1"/>
  <c r="O51" i="6"/>
  <c r="Y51" i="6"/>
  <c r="Z51" i="6"/>
  <c r="Z53" i="6"/>
  <c r="Y53" i="6"/>
  <c r="O53" i="6"/>
  <c r="AA53" i="6"/>
  <c r="Z61" i="6"/>
  <c r="X61" i="6"/>
  <c r="O61" i="6"/>
  <c r="Y61" i="6"/>
  <c r="AA62" i="6"/>
  <c r="O62" i="6"/>
  <c r="X62" i="6"/>
  <c r="Z62" i="6"/>
  <c r="M69" i="6"/>
  <c r="S69" i="6" s="1"/>
  <c r="X75" i="6"/>
  <c r="Z75" i="6"/>
  <c r="O75" i="6"/>
  <c r="T75" i="6" s="1"/>
  <c r="Y75" i="6"/>
  <c r="X79" i="6"/>
  <c r="Y79" i="6"/>
  <c r="O79" i="6"/>
  <c r="Z79" i="6"/>
  <c r="Z80" i="6"/>
  <c r="Y80" i="6"/>
  <c r="O80" i="6"/>
  <c r="AW86" i="6"/>
  <c r="AX86" i="6"/>
  <c r="AZ86" i="6"/>
  <c r="BB86" i="6" s="1"/>
  <c r="BO86" i="6" s="1"/>
  <c r="BI4" i="6"/>
  <c r="BE4" i="6" s="1"/>
  <c r="U4" i="6"/>
  <c r="AZ5" i="6"/>
  <c r="BB5" i="6" s="1"/>
  <c r="BO5" i="6" s="1"/>
  <c r="AG7" i="6"/>
  <c r="V7" i="6" s="1"/>
  <c r="BI9" i="6"/>
  <c r="BE9" i="6" s="1"/>
  <c r="BK11" i="6"/>
  <c r="M13" i="6"/>
  <c r="S13" i="6" s="1"/>
  <c r="O19" i="6"/>
  <c r="L21" i="6"/>
  <c r="L20" i="6"/>
  <c r="M24" i="6"/>
  <c r="S24" i="6" s="1"/>
  <c r="X32" i="6"/>
  <c r="W32" i="6" s="1"/>
  <c r="O32" i="6"/>
  <c r="AY33" i="6"/>
  <c r="BK38" i="6"/>
  <c r="BK39" i="6"/>
  <c r="AY41" i="6"/>
  <c r="X46" i="6"/>
  <c r="Y46" i="6"/>
  <c r="O46" i="6"/>
  <c r="X47" i="6"/>
  <c r="Y47" i="6"/>
  <c r="O47" i="6"/>
  <c r="X51" i="6"/>
  <c r="X53" i="6"/>
  <c r="AG54" i="6"/>
  <c r="V54" i="6" s="1"/>
  <c r="BC60" i="6"/>
  <c r="Y62" i="6"/>
  <c r="BD62" i="6"/>
  <c r="BK62" i="6"/>
  <c r="M68" i="6"/>
  <c r="S68" i="6" s="1"/>
  <c r="X76" i="6"/>
  <c r="O76" i="6"/>
  <c r="Y76" i="6"/>
  <c r="V76" i="6"/>
  <c r="AY78" i="6"/>
  <c r="X80" i="6"/>
  <c r="BK84" i="6"/>
  <c r="AG6" i="6"/>
  <c r="V6" i="6" s="1"/>
  <c r="AZ6" i="6"/>
  <c r="BB6" i="6" s="1"/>
  <c r="BO6" i="6" s="1"/>
  <c r="BK6" i="6"/>
  <c r="BD9" i="6"/>
  <c r="BK10" i="6"/>
  <c r="AX12" i="6"/>
  <c r="AY12" i="6" s="1"/>
  <c r="BD14" i="6"/>
  <c r="AG15" i="6"/>
  <c r="U16" i="6"/>
  <c r="BI16" i="6"/>
  <c r="BE16" i="6" s="1"/>
  <c r="AG16" i="6"/>
  <c r="AG17" i="6"/>
  <c r="V17" i="6" s="1"/>
  <c r="AZ17" i="6"/>
  <c r="BB17" i="6" s="1"/>
  <c r="BO17" i="6" s="1"/>
  <c r="AX18" i="6"/>
  <c r="AZ18" i="6" s="1"/>
  <c r="BB18" i="6" s="1"/>
  <c r="BO18" i="6" s="1"/>
  <c r="BD20" i="6"/>
  <c r="X21" i="6"/>
  <c r="Z21" i="6"/>
  <c r="BD21" i="6"/>
  <c r="AG22" i="6"/>
  <c r="V22" i="6" s="1"/>
  <c r="BK23" i="6"/>
  <c r="BK24" i="6"/>
  <c r="BK25" i="6"/>
  <c r="AG26" i="6"/>
  <c r="V26" i="6" s="1"/>
  <c r="AZ26" i="6"/>
  <c r="BB26" i="6" s="1"/>
  <c r="BO26" i="6" s="1"/>
  <c r="BK27" i="6"/>
  <c r="BK28" i="6"/>
  <c r="BK29" i="6"/>
  <c r="AG30" i="6"/>
  <c r="V30" i="6" s="1"/>
  <c r="AZ30" i="6"/>
  <c r="BB30" i="6" s="1"/>
  <c r="BO30" i="6" s="1"/>
  <c r="BK31" i="6"/>
  <c r="L35" i="6"/>
  <c r="L34" i="6"/>
  <c r="AY34" i="6"/>
  <c r="AY35" i="6"/>
  <c r="BD36" i="6"/>
  <c r="AG38" i="6"/>
  <c r="V38" i="6" s="1"/>
  <c r="AY38" i="6"/>
  <c r="AG39" i="6"/>
  <c r="V39" i="6" s="1"/>
  <c r="AY39" i="6"/>
  <c r="BK42" i="6"/>
  <c r="AG43" i="6"/>
  <c r="V43" i="6" s="1"/>
  <c r="AZ43" i="6"/>
  <c r="BB43" i="6" s="1"/>
  <c r="BO43" i="6" s="1"/>
  <c r="AY44" i="6"/>
  <c r="Z45" i="6"/>
  <c r="Y45" i="6"/>
  <c r="O45" i="6"/>
  <c r="BK45" i="6"/>
  <c r="BC46" i="6"/>
  <c r="BC47" i="6"/>
  <c r="O48" i="6"/>
  <c r="Y48" i="6"/>
  <c r="BD48" i="6"/>
  <c r="BC49" i="6"/>
  <c r="BC51" i="6"/>
  <c r="BC54" i="6"/>
  <c r="BK56" i="6"/>
  <c r="BC57" i="6"/>
  <c r="BD57" i="6"/>
  <c r="BE57" i="6"/>
  <c r="BK57" i="6"/>
  <c r="BK65" i="6"/>
  <c r="AZ68" i="6"/>
  <c r="BB68" i="6" s="1"/>
  <c r="BO68" i="6" s="1"/>
  <c r="BE69" i="6"/>
  <c r="AY70" i="6"/>
  <c r="AZ71" i="6"/>
  <c r="BB71" i="6" s="1"/>
  <c r="BO71" i="6" s="1"/>
  <c r="AY75" i="6"/>
  <c r="AG77" i="6"/>
  <c r="V77" i="6" s="1"/>
  <c r="AY81" i="6"/>
  <c r="X85" i="6"/>
  <c r="BI12" i="6"/>
  <c r="BE12" i="6" s="1"/>
  <c r="U12" i="6"/>
  <c r="AG12" i="6"/>
  <c r="Z13" i="6"/>
  <c r="BI13" i="6"/>
  <c r="BK14" i="6"/>
  <c r="U18" i="6"/>
  <c r="BI18" i="6"/>
  <c r="BE18" i="6" s="1"/>
  <c r="AG18" i="6"/>
  <c r="Z19" i="6"/>
  <c r="BI19" i="6"/>
  <c r="BE19" i="6" s="1"/>
  <c r="BK21" i="6"/>
  <c r="AG23" i="6"/>
  <c r="V23" i="6" s="1"/>
  <c r="AZ23" i="6"/>
  <c r="BB23" i="6" s="1"/>
  <c r="BO23" i="6" s="1"/>
  <c r="AY24" i="6"/>
  <c r="AG25" i="6"/>
  <c r="V25" i="6" s="1"/>
  <c r="AZ25" i="6"/>
  <c r="BB25" i="6" s="1"/>
  <c r="BO25" i="6" s="1"/>
  <c r="AG27" i="6"/>
  <c r="V27" i="6" s="1"/>
  <c r="AZ27" i="6"/>
  <c r="BB27" i="6" s="1"/>
  <c r="BO27" i="6" s="1"/>
  <c r="AY28" i="6"/>
  <c r="AG29" i="6"/>
  <c r="V29" i="6" s="1"/>
  <c r="AZ29" i="6"/>
  <c r="BB29" i="6" s="1"/>
  <c r="BO29" i="6" s="1"/>
  <c r="AG31" i="6"/>
  <c r="V31" i="6" s="1"/>
  <c r="AZ31" i="6"/>
  <c r="BB31" i="6" s="1"/>
  <c r="BO31" i="6" s="1"/>
  <c r="Z33" i="6"/>
  <c r="X33" i="6"/>
  <c r="X34" i="6"/>
  <c r="W34" i="6" s="1"/>
  <c r="X35" i="6"/>
  <c r="W35" i="6" s="1"/>
  <c r="BK36" i="6"/>
  <c r="BK41" i="6"/>
  <c r="BK46" i="6"/>
  <c r="BK47" i="6"/>
  <c r="AG48" i="6"/>
  <c r="V48" i="6" s="1"/>
  <c r="AZ48" i="6"/>
  <c r="BB48" i="6" s="1"/>
  <c r="BO48" i="6" s="1"/>
  <c r="BE48" i="6"/>
  <c r="BK49" i="6"/>
  <c r="BK50" i="6"/>
  <c r="BK52" i="6"/>
  <c r="BK54" i="6"/>
  <c r="AG55" i="6"/>
  <c r="V55" i="6" s="1"/>
  <c r="AZ55" i="6"/>
  <c r="BB55" i="6" s="1"/>
  <c r="BO55" i="6" s="1"/>
  <c r="X59" i="6"/>
  <c r="Y59" i="6"/>
  <c r="Z59" i="6"/>
  <c r="O59" i="6"/>
  <c r="AG59" i="6"/>
  <c r="V59" i="6" s="1"/>
  <c r="L60" i="6"/>
  <c r="L61" i="6"/>
  <c r="AG60" i="6"/>
  <c r="V60" i="6" s="1"/>
  <c r="BE60" i="6"/>
  <c r="BF62" i="6"/>
  <c r="BC63" i="6"/>
  <c r="BF63" i="6"/>
  <c r="BK63" i="6"/>
  <c r="BC66" i="6"/>
  <c r="BD66" i="6"/>
  <c r="BK66" i="6"/>
  <c r="X67" i="6"/>
  <c r="Z67" i="6"/>
  <c r="O67" i="6"/>
  <c r="X69" i="6"/>
  <c r="Y69" i="6"/>
  <c r="Z69" i="6"/>
  <c r="O69" i="6"/>
  <c r="AG69" i="6"/>
  <c r="V69" i="6" s="1"/>
  <c r="BK73" i="6"/>
  <c r="BK77" i="6"/>
  <c r="AG83" i="6"/>
  <c r="V83" i="6" s="1"/>
  <c r="AY83" i="6"/>
  <c r="AY84" i="6"/>
  <c r="L85" i="6"/>
  <c r="L86" i="6"/>
  <c r="AX85" i="6"/>
  <c r="AY85" i="6" s="1"/>
  <c r="N5" i="6"/>
  <c r="O6" i="6"/>
  <c r="O7" i="6"/>
  <c r="N9" i="6"/>
  <c r="O10" i="6"/>
  <c r="AA10" i="6"/>
  <c r="N13" i="6"/>
  <c r="T13" i="6" s="1"/>
  <c r="N14" i="6"/>
  <c r="BC17" i="6"/>
  <c r="N21" i="6"/>
  <c r="T21" i="6" s="1"/>
  <c r="O22" i="6"/>
  <c r="BC23" i="6"/>
  <c r="O25" i="6"/>
  <c r="BC26" i="6"/>
  <c r="BL26" i="6" s="1"/>
  <c r="BP26" i="6" s="1"/>
  <c r="BC27" i="6"/>
  <c r="O29" i="6"/>
  <c r="BC30" i="6"/>
  <c r="BC31" i="6"/>
  <c r="N34" i="6"/>
  <c r="N35" i="6"/>
  <c r="N37" i="6"/>
  <c r="N40" i="6"/>
  <c r="T40" i="6" s="1"/>
  <c r="BD40" i="6"/>
  <c r="X41" i="6"/>
  <c r="Z41" i="6"/>
  <c r="BD42" i="6"/>
  <c r="N43" i="6"/>
  <c r="BD43" i="6"/>
  <c r="X44" i="6"/>
  <c r="BC44" i="6"/>
  <c r="BE44" i="6"/>
  <c r="AY45" i="6"/>
  <c r="L47" i="6"/>
  <c r="L46" i="6"/>
  <c r="N47" i="6"/>
  <c r="N48" i="6"/>
  <c r="BD49" i="6"/>
  <c r="N51" i="6"/>
  <c r="AG52" i="6"/>
  <c r="V52" i="6" s="1"/>
  <c r="AY53" i="6"/>
  <c r="X54" i="6"/>
  <c r="BK55" i="6"/>
  <c r="Z56" i="6"/>
  <c r="AY56" i="6"/>
  <c r="BD58" i="6"/>
  <c r="BC58" i="6"/>
  <c r="BK58" i="6"/>
  <c r="BD59" i="6"/>
  <c r="AG62" i="6"/>
  <c r="V62" i="6" s="1"/>
  <c r="X63" i="6"/>
  <c r="Y63" i="6"/>
  <c r="AA63" i="6"/>
  <c r="AG65" i="6"/>
  <c r="V65" i="6" s="1"/>
  <c r="AZ65" i="6"/>
  <c r="BB65" i="6" s="1"/>
  <c r="BO65" i="6" s="1"/>
  <c r="BD65" i="6"/>
  <c r="N66" i="6"/>
  <c r="AY66" i="6"/>
  <c r="L69" i="6"/>
  <c r="L68" i="6"/>
  <c r="Y68" i="6"/>
  <c r="AY68" i="6"/>
  <c r="BD68" i="6"/>
  <c r="BC68" i="6"/>
  <c r="BK68" i="6"/>
  <c r="AG70" i="6"/>
  <c r="V70" i="6" s="1"/>
  <c r="BE71" i="6"/>
  <c r="BD71" i="6"/>
  <c r="BE72" i="6"/>
  <c r="AY73" i="6"/>
  <c r="N74" i="6"/>
  <c r="T74" i="6" s="1"/>
  <c r="AG74" i="6"/>
  <c r="V74" i="6" s="1"/>
  <c r="AZ74" i="6"/>
  <c r="BB74" i="6" s="1"/>
  <c r="BO74" i="6" s="1"/>
  <c r="BK76" i="6"/>
  <c r="BD78" i="6"/>
  <c r="BK80" i="6"/>
  <c r="BD81" i="6"/>
  <c r="N82" i="6"/>
  <c r="T82" i="6" s="1"/>
  <c r="BC82" i="6"/>
  <c r="BE82" i="6"/>
  <c r="BD84" i="6"/>
  <c r="N85" i="6"/>
  <c r="N84" i="6"/>
  <c r="N83" i="6"/>
  <c r="N80" i="6"/>
  <c r="N77" i="6"/>
  <c r="N76" i="6"/>
  <c r="N68" i="6"/>
  <c r="N61" i="6"/>
  <c r="N79" i="6"/>
  <c r="N72" i="6"/>
  <c r="T72" i="6" s="1"/>
  <c r="N70" i="6"/>
  <c r="T70" i="6" s="1"/>
  <c r="N69" i="6"/>
  <c r="N65" i="6"/>
  <c r="N63" i="6"/>
  <c r="T63" i="6" s="1"/>
  <c r="N59" i="6"/>
  <c r="N57" i="6"/>
  <c r="T57" i="6" s="1"/>
  <c r="N54" i="6"/>
  <c r="N53" i="6"/>
  <c r="N49" i="6"/>
  <c r="N45" i="6"/>
  <c r="N42" i="6"/>
  <c r="N39" i="6"/>
  <c r="T39" i="6" s="1"/>
  <c r="N38" i="6"/>
  <c r="N19" i="6"/>
  <c r="N20" i="6"/>
  <c r="N24" i="6"/>
  <c r="N28" i="6"/>
  <c r="N32" i="6"/>
  <c r="N33" i="6"/>
  <c r="T33" i="6" s="1"/>
  <c r="BK37" i="6"/>
  <c r="BK40" i="6"/>
  <c r="BK43" i="6"/>
  <c r="Z44" i="6"/>
  <c r="AZ44" i="6"/>
  <c r="BB44" i="6" s="1"/>
  <c r="BO44" i="6" s="1"/>
  <c r="N46" i="6"/>
  <c r="X50" i="6"/>
  <c r="Z50" i="6"/>
  <c r="BD54" i="6"/>
  <c r="N55" i="6"/>
  <c r="N58" i="6"/>
  <c r="AA58" i="6"/>
  <c r="O58" i="6"/>
  <c r="X58" i="6"/>
  <c r="BK59" i="6"/>
  <c r="N60" i="6"/>
  <c r="T60" i="6" s="1"/>
  <c r="X60" i="6"/>
  <c r="AG61" i="6"/>
  <c r="V61" i="6" s="1"/>
  <c r="AY61" i="6"/>
  <c r="BC61" i="6"/>
  <c r="BD61" i="6"/>
  <c r="BK61" i="6"/>
  <c r="AG63" i="6"/>
  <c r="V63" i="6" s="1"/>
  <c r="O65" i="6"/>
  <c r="Y65" i="6"/>
  <c r="AZ67" i="6"/>
  <c r="BB67" i="6" s="1"/>
  <c r="BO67" i="6" s="1"/>
  <c r="BF69" i="6"/>
  <c r="BD69" i="6"/>
  <c r="N71" i="6"/>
  <c r="AA71" i="6"/>
  <c r="O71" i="6"/>
  <c r="X71" i="6"/>
  <c r="AY76" i="6"/>
  <c r="AZ77" i="6"/>
  <c r="BB77" i="6" s="1"/>
  <c r="BO77" i="6" s="1"/>
  <c r="L79" i="6"/>
  <c r="L78" i="6"/>
  <c r="AG78" i="6"/>
  <c r="V78" i="6" s="1"/>
  <c r="BK78" i="6"/>
  <c r="AZ80" i="6"/>
  <c r="BB80" i="6" s="1"/>
  <c r="BO80" i="6" s="1"/>
  <c r="AG81" i="6"/>
  <c r="V81" i="6" s="1"/>
  <c r="BK81" i="6"/>
  <c r="Z83" i="6"/>
  <c r="X83" i="6"/>
  <c r="BE83" i="6"/>
  <c r="BK83" i="6"/>
  <c r="U86" i="6"/>
  <c r="BI86" i="6"/>
  <c r="BE86" i="6" s="1"/>
  <c r="BD56" i="6"/>
  <c r="BE59" i="6"/>
  <c r="BA60" i="6"/>
  <c r="BE63" i="6"/>
  <c r="AG66" i="6"/>
  <c r="V66" i="6" s="1"/>
  <c r="BK67" i="6"/>
  <c r="BK70" i="6"/>
  <c r="Z73" i="6"/>
  <c r="AZ73" i="6"/>
  <c r="BB73" i="6" s="1"/>
  <c r="BO73" i="6" s="1"/>
  <c r="BK74" i="6"/>
  <c r="AY77" i="6"/>
  <c r="BD77" i="6"/>
  <c r="AY80" i="6"/>
  <c r="BH10" i="5"/>
  <c r="BD10" i="5" s="1"/>
  <c r="BD12" i="5"/>
  <c r="N16" i="5"/>
  <c r="AG18" i="5"/>
  <c r="V18" i="5" s="1"/>
  <c r="BH24" i="5"/>
  <c r="BK24" i="5" s="1"/>
  <c r="AG29" i="5"/>
  <c r="V29" i="5" s="1"/>
  <c r="BE29" i="5"/>
  <c r="BK7" i="5"/>
  <c r="AV10" i="5"/>
  <c r="AG12" i="5"/>
  <c r="AV15" i="5"/>
  <c r="AV20" i="5"/>
  <c r="BK25" i="5"/>
  <c r="AY31" i="5"/>
  <c r="BK32" i="5"/>
  <c r="AZ4" i="5"/>
  <c r="BB4" i="5" s="1"/>
  <c r="BO4" i="5" s="1"/>
  <c r="U7" i="5"/>
  <c r="O7" i="5" s="1"/>
  <c r="T7" i="5" s="1"/>
  <c r="M10" i="5"/>
  <c r="S10" i="5" s="1"/>
  <c r="AW10" i="5"/>
  <c r="AX15" i="5"/>
  <c r="Y16" i="5"/>
  <c r="BH16" i="5"/>
  <c r="BD16" i="5" s="1"/>
  <c r="M18" i="5"/>
  <c r="S18" i="5" s="1"/>
  <c r="AV23" i="5"/>
  <c r="AY23" i="5" s="1"/>
  <c r="O33" i="5"/>
  <c r="BH14" i="5"/>
  <c r="BK14" i="5" s="1"/>
  <c r="U14" i="5"/>
  <c r="O14" i="5" s="1"/>
  <c r="AX18" i="5"/>
  <c r="AW18" i="5"/>
  <c r="Y31" i="5"/>
  <c r="O31" i="5"/>
  <c r="Z31" i="5"/>
  <c r="X31" i="5"/>
  <c r="U34" i="5"/>
  <c r="Y34" i="5" s="1"/>
  <c r="BH34" i="5"/>
  <c r="N31" i="5"/>
  <c r="N6" i="5"/>
  <c r="AW6" i="5"/>
  <c r="AX6" i="5"/>
  <c r="AV6" i="5"/>
  <c r="AG7" i="5"/>
  <c r="BD7" i="5"/>
  <c r="AV18" i="5"/>
  <c r="BD20" i="5"/>
  <c r="BH22" i="5"/>
  <c r="BD22" i="5" s="1"/>
  <c r="U22" i="5"/>
  <c r="Y22" i="5" s="1"/>
  <c r="N26" i="5"/>
  <c r="BD32" i="5"/>
  <c r="AV34" i="5"/>
  <c r="AW34" i="5"/>
  <c r="BE4" i="5"/>
  <c r="AG5" i="5"/>
  <c r="V5" i="5" s="1"/>
  <c r="W11" i="5"/>
  <c r="U12" i="5"/>
  <c r="X12" i="5" s="1"/>
  <c r="O18" i="5"/>
  <c r="AG24" i="5"/>
  <c r="V24" i="5" s="1"/>
  <c r="AV24" i="5"/>
  <c r="AW24" i="5"/>
  <c r="AW28" i="5"/>
  <c r="AX28" i="5"/>
  <c r="AV28" i="5"/>
  <c r="M27" i="5"/>
  <c r="S27" i="5" s="1"/>
  <c r="M4" i="5"/>
  <c r="S4" i="5" s="1"/>
  <c r="BD4" i="5"/>
  <c r="M5" i="5"/>
  <c r="S5" i="5" s="1"/>
  <c r="AG14" i="5"/>
  <c r="BK27" i="5"/>
  <c r="AZ31" i="5"/>
  <c r="BB31" i="5" s="1"/>
  <c r="BO31" i="5" s="1"/>
  <c r="BD31" i="5"/>
  <c r="AG32" i="5"/>
  <c r="AX32" i="5"/>
  <c r="AV32" i="5"/>
  <c r="W33" i="5"/>
  <c r="AG35" i="5"/>
  <c r="V35" i="5" s="1"/>
  <c r="AZ35" i="5"/>
  <c r="BB35" i="5" s="1"/>
  <c r="BO35" i="5" s="1"/>
  <c r="AY35" i="5"/>
  <c r="BK35" i="5"/>
  <c r="AZ29" i="5"/>
  <c r="BB29" i="5" s="1"/>
  <c r="BO29" i="5" s="1"/>
  <c r="AY29" i="5"/>
  <c r="AG30" i="5"/>
  <c r="AX30" i="5"/>
  <c r="AW30" i="5"/>
  <c r="AG33" i="5"/>
  <c r="V33" i="5" s="1"/>
  <c r="BK33" i="5"/>
  <c r="AY4" i="5"/>
  <c r="Y10" i="5"/>
  <c r="AG10" i="5"/>
  <c r="V10" i="5" s="1"/>
  <c r="AG16" i="5"/>
  <c r="V16" i="5" s="1"/>
  <c r="AG21" i="5"/>
  <c r="AZ25" i="5"/>
  <c r="BB25" i="5" s="1"/>
  <c r="BO25" i="5" s="1"/>
  <c r="U26" i="5"/>
  <c r="BK26" i="5"/>
  <c r="BK29" i="5"/>
  <c r="X34" i="5"/>
  <c r="AG4" i="5"/>
  <c r="V4" i="5" s="1"/>
  <c r="BK4" i="5"/>
  <c r="N5" i="5"/>
  <c r="T5" i="5" s="1"/>
  <c r="AY5" i="5"/>
  <c r="BH6" i="5"/>
  <c r="U6" i="5"/>
  <c r="AG6" i="5"/>
  <c r="AW7" i="5"/>
  <c r="N9" i="5"/>
  <c r="T9" i="5" s="1"/>
  <c r="X9" i="5"/>
  <c r="W9" i="5" s="1"/>
  <c r="X10" i="5"/>
  <c r="M12" i="5"/>
  <c r="S12" i="5" s="1"/>
  <c r="AV12" i="5"/>
  <c r="BK12" i="5"/>
  <c r="BL12" i="5" s="1"/>
  <c r="BP12" i="5" s="1"/>
  <c r="BH15" i="5"/>
  <c r="U15" i="5"/>
  <c r="N18" i="5"/>
  <c r="N19" i="5"/>
  <c r="AG19" i="5"/>
  <c r="AW19" i="5"/>
  <c r="AX19" i="5"/>
  <c r="AV19" i="5"/>
  <c r="BC19" i="5"/>
  <c r="AG20" i="5"/>
  <c r="AG22" i="5"/>
  <c r="AW22" i="5"/>
  <c r="AV22" i="5"/>
  <c r="N24" i="5"/>
  <c r="AX24" i="5"/>
  <c r="AG27" i="5"/>
  <c r="V27" i="5" s="1"/>
  <c r="AY27" i="5"/>
  <c r="O29" i="5"/>
  <c r="M32" i="5"/>
  <c r="S32" i="5" s="1"/>
  <c r="O35" i="5"/>
  <c r="X35" i="5"/>
  <c r="W35" i="5" s="1"/>
  <c r="X4" i="5"/>
  <c r="Y4" i="5"/>
  <c r="AW14" i="5"/>
  <c r="AV14" i="5"/>
  <c r="BH17" i="5"/>
  <c r="BD17" i="5" s="1"/>
  <c r="U17" i="5"/>
  <c r="BH23" i="5"/>
  <c r="U23" i="5"/>
  <c r="Y23" i="5" s="1"/>
  <c r="X29" i="5"/>
  <c r="Y29" i="5"/>
  <c r="O4" i="5"/>
  <c r="BH8" i="5"/>
  <c r="U8" i="5"/>
  <c r="BH13" i="5"/>
  <c r="U13" i="5"/>
  <c r="AG13" i="5"/>
  <c r="AW13" i="5"/>
  <c r="AV13" i="5"/>
  <c r="O24" i="5"/>
  <c r="X24" i="5"/>
  <c r="W24" i="5" s="1"/>
  <c r="O25" i="5"/>
  <c r="X25" i="5"/>
  <c r="W25" i="5" s="1"/>
  <c r="AV26" i="5"/>
  <c r="AW26" i="5"/>
  <c r="BH28" i="5"/>
  <c r="U28" i="5"/>
  <c r="Y28" i="5" s="1"/>
  <c r="M31" i="5"/>
  <c r="S31" i="5" s="1"/>
  <c r="M28" i="5"/>
  <c r="S28" i="5" s="1"/>
  <c r="M23" i="5"/>
  <c r="S23" i="5" s="1"/>
  <c r="M21" i="5"/>
  <c r="S21" i="5" s="1"/>
  <c r="M19" i="5"/>
  <c r="S19" i="5" s="1"/>
  <c r="M17" i="5"/>
  <c r="S17" i="5" s="1"/>
  <c r="M15" i="5"/>
  <c r="S15" i="5" s="1"/>
  <c r="M13" i="5"/>
  <c r="S13" i="5" s="1"/>
  <c r="M11" i="5"/>
  <c r="S11" i="5" s="1"/>
  <c r="M8" i="5"/>
  <c r="S8" i="5" s="1"/>
  <c r="M6" i="5"/>
  <c r="S6" i="5" s="1"/>
  <c r="M35" i="5"/>
  <c r="S35" i="5" s="1"/>
  <c r="M26" i="5"/>
  <c r="S26" i="5" s="1"/>
  <c r="M24" i="5"/>
  <c r="S24" i="5" s="1"/>
  <c r="M16" i="5"/>
  <c r="S16" i="5" s="1"/>
  <c r="M30" i="5"/>
  <c r="S30" i="5" s="1"/>
  <c r="M29" i="5"/>
  <c r="S29" i="5" s="1"/>
  <c r="M25" i="5"/>
  <c r="S25" i="5" s="1"/>
  <c r="M22" i="5"/>
  <c r="S22" i="5" s="1"/>
  <c r="M14" i="5"/>
  <c r="S14" i="5" s="1"/>
  <c r="M9" i="5"/>
  <c r="S9" i="5" s="1"/>
  <c r="M7" i="5"/>
  <c r="S7" i="5" s="1"/>
  <c r="N33" i="5"/>
  <c r="N30" i="5"/>
  <c r="N25" i="5"/>
  <c r="N10" i="5"/>
  <c r="T10" i="5" s="1"/>
  <c r="N29" i="5"/>
  <c r="N22" i="5"/>
  <c r="N17" i="5"/>
  <c r="N14" i="5"/>
  <c r="N34" i="5"/>
  <c r="N32" i="5"/>
  <c r="N28" i="5"/>
  <c r="N27" i="5"/>
  <c r="T27" i="5" s="1"/>
  <c r="N23" i="5"/>
  <c r="N20" i="5"/>
  <c r="N15" i="5"/>
  <c r="N12" i="5"/>
  <c r="N8" i="5"/>
  <c r="N4" i="5"/>
  <c r="Z4" i="5"/>
  <c r="AX7" i="5"/>
  <c r="BK9" i="5"/>
  <c r="N11" i="5"/>
  <c r="AG11" i="5"/>
  <c r="V11" i="5" s="1"/>
  <c r="AZ11" i="5"/>
  <c r="BB11" i="5" s="1"/>
  <c r="BO11" i="5" s="1"/>
  <c r="AX12" i="5"/>
  <c r="N13" i="5"/>
  <c r="AX13" i="5"/>
  <c r="O16" i="5"/>
  <c r="X16" i="5"/>
  <c r="AW16" i="5"/>
  <c r="BK20" i="5"/>
  <c r="N21" i="5"/>
  <c r="AW21" i="5"/>
  <c r="AV21" i="5"/>
  <c r="AG25" i="5"/>
  <c r="V25" i="5" s="1"/>
  <c r="AY25" i="5"/>
  <c r="AX26" i="5"/>
  <c r="U30" i="5"/>
  <c r="BH30" i="5"/>
  <c r="BD30" i="5" s="1"/>
  <c r="M33" i="5"/>
  <c r="S33" i="5" s="1"/>
  <c r="AZ33" i="5"/>
  <c r="BB33" i="5" s="1"/>
  <c r="BO33" i="5" s="1"/>
  <c r="M34" i="5"/>
  <c r="S34" i="5" s="1"/>
  <c r="AG34" i="5"/>
  <c r="V34" i="5" s="1"/>
  <c r="N35" i="5"/>
  <c r="AZ5" i="5"/>
  <c r="BB5" i="5" s="1"/>
  <c r="BO5" i="5" s="1"/>
  <c r="AG8" i="5"/>
  <c r="AG15" i="5"/>
  <c r="AX17" i="5"/>
  <c r="BH19" i="5"/>
  <c r="BD19" i="5" s="1"/>
  <c r="U19" i="5"/>
  <c r="AW20" i="5"/>
  <c r="BC20" i="5"/>
  <c r="AG23" i="5"/>
  <c r="AG28" i="5"/>
  <c r="AG31" i="5"/>
  <c r="V31" i="5" s="1"/>
  <c r="AW32" i="5"/>
  <c r="BC32" i="5"/>
  <c r="AY33" i="5"/>
  <c r="AX34" i="5"/>
  <c r="AG17" i="5"/>
  <c r="BH21" i="5"/>
  <c r="BD21" i="5" s="1"/>
  <c r="U21" i="5"/>
  <c r="AZ27" i="5"/>
  <c r="BB27" i="5" s="1"/>
  <c r="BO27" i="5" s="1"/>
  <c r="BK31" i="5"/>
  <c r="X13" i="4"/>
  <c r="O13" i="4"/>
  <c r="O6" i="4"/>
  <c r="T6" i="4" s="1"/>
  <c r="X6" i="4"/>
  <c r="BH4" i="4"/>
  <c r="BK4" i="4" s="1"/>
  <c r="BH5" i="4"/>
  <c r="BD5" i="4" s="1"/>
  <c r="BH11" i="4"/>
  <c r="BD11" i="4" s="1"/>
  <c r="BH12" i="4"/>
  <c r="BD12" i="4" s="1"/>
  <c r="AX13" i="4"/>
  <c r="AV13" i="4"/>
  <c r="AX29" i="4"/>
  <c r="AV29" i="4"/>
  <c r="AX32" i="4"/>
  <c r="AW32" i="4"/>
  <c r="AV32" i="4"/>
  <c r="BH36" i="4"/>
  <c r="BD36" i="4" s="1"/>
  <c r="BH40" i="4"/>
  <c r="BK40" i="4" s="1"/>
  <c r="BH41" i="4"/>
  <c r="BD41" i="4" s="1"/>
  <c r="U41" i="4"/>
  <c r="X41" i="4" s="1"/>
  <c r="U42" i="4"/>
  <c r="Y42" i="4" s="1"/>
  <c r="BH42" i="4"/>
  <c r="BK42" i="4" s="1"/>
  <c r="U50" i="4"/>
  <c r="X50" i="4" s="1"/>
  <c r="BH50" i="4"/>
  <c r="BD50" i="4" s="1"/>
  <c r="U59" i="4"/>
  <c r="O59" i="4" s="1"/>
  <c r="BH9" i="4"/>
  <c r="BK9" i="4" s="1"/>
  <c r="U10" i="4"/>
  <c r="Y10" i="4" s="1"/>
  <c r="U14" i="4"/>
  <c r="X14" i="4" s="1"/>
  <c r="AG15" i="4"/>
  <c r="AX33" i="4"/>
  <c r="AV33" i="4"/>
  <c r="AX35" i="4"/>
  <c r="AW35" i="4"/>
  <c r="AV35" i="4"/>
  <c r="AX38" i="4"/>
  <c r="AW38" i="4"/>
  <c r="AV38" i="4"/>
  <c r="AX41" i="4"/>
  <c r="AW41" i="4"/>
  <c r="AV41" i="4"/>
  <c r="BD49" i="4"/>
  <c r="AX49" i="4"/>
  <c r="AW49" i="4"/>
  <c r="AV49" i="4"/>
  <c r="U56" i="4"/>
  <c r="O56" i="4" s="1"/>
  <c r="AX56" i="4"/>
  <c r="AV56" i="4"/>
  <c r="AV6" i="4"/>
  <c r="N7" i="4"/>
  <c r="AV7" i="4"/>
  <c r="N8" i="4"/>
  <c r="AV8" i="4"/>
  <c r="N9" i="4"/>
  <c r="AV9" i="4"/>
  <c r="N10" i="4"/>
  <c r="AW13" i="4"/>
  <c r="AX14" i="4"/>
  <c r="AV14" i="4"/>
  <c r="N17" i="4"/>
  <c r="U18" i="4"/>
  <c r="X18" i="4" s="1"/>
  <c r="N20" i="4"/>
  <c r="T20" i="4" s="1"/>
  <c r="BH20" i="4"/>
  <c r="BK20" i="4" s="1"/>
  <c r="BH21" i="4"/>
  <c r="BK21" i="4" s="1"/>
  <c r="BH22" i="4"/>
  <c r="BK22" i="4" s="1"/>
  <c r="U24" i="4"/>
  <c r="Y24" i="4" s="1"/>
  <c r="N26" i="4"/>
  <c r="N29" i="4"/>
  <c r="AW29" i="4"/>
  <c r="BH31" i="4"/>
  <c r="BD31" i="4" s="1"/>
  <c r="AG34" i="4"/>
  <c r="AX34" i="4"/>
  <c r="AV34" i="4"/>
  <c r="O37" i="4"/>
  <c r="U46" i="4"/>
  <c r="Y46" i="4" s="1"/>
  <c r="BH46" i="4"/>
  <c r="BK46" i="4" s="1"/>
  <c r="U54" i="4"/>
  <c r="Y54" i="4" s="1"/>
  <c r="BH54" i="4"/>
  <c r="BD54" i="4" s="1"/>
  <c r="AX57" i="4"/>
  <c r="AW57" i="4"/>
  <c r="AV57" i="4"/>
  <c r="BH13" i="4"/>
  <c r="BD13" i="4" s="1"/>
  <c r="BH39" i="4"/>
  <c r="BK39" i="4" s="1"/>
  <c r="BH59" i="4"/>
  <c r="BD59" i="4" s="1"/>
  <c r="BH6" i="4"/>
  <c r="BK6" i="4" s="1"/>
  <c r="BH7" i="4"/>
  <c r="BK7" i="4" s="1"/>
  <c r="BH8" i="4"/>
  <c r="BD8" i="4" s="1"/>
  <c r="BH28" i="4"/>
  <c r="BK28" i="4" s="1"/>
  <c r="AG33" i="4"/>
  <c r="AX36" i="4"/>
  <c r="AW36" i="4"/>
  <c r="AV36" i="4"/>
  <c r="AX39" i="4"/>
  <c r="AW39" i="4"/>
  <c r="AV39" i="4"/>
  <c r="AX40" i="4"/>
  <c r="AW40" i="4"/>
  <c r="AV40" i="4"/>
  <c r="AG56" i="4"/>
  <c r="N37" i="4"/>
  <c r="N34" i="4"/>
  <c r="N30" i="4"/>
  <c r="N25" i="4"/>
  <c r="N15" i="4"/>
  <c r="N14" i="4"/>
  <c r="N54" i="4"/>
  <c r="N50" i="4"/>
  <c r="N46" i="4"/>
  <c r="N42" i="4"/>
  <c r="N41" i="4"/>
  <c r="N40" i="4"/>
  <c r="N39" i="4"/>
  <c r="N36" i="4"/>
  <c r="N33" i="4"/>
  <c r="N23" i="4"/>
  <c r="N22" i="4"/>
  <c r="N21" i="4"/>
  <c r="AG4" i="4"/>
  <c r="V4" i="4" s="1"/>
  <c r="AG5" i="4"/>
  <c r="V5" i="4" s="1"/>
  <c r="AW6" i="4"/>
  <c r="AW7" i="4"/>
  <c r="AW8" i="4"/>
  <c r="AW9" i="4"/>
  <c r="AV15" i="4"/>
  <c r="N16" i="4"/>
  <c r="X20" i="4"/>
  <c r="AG20" i="4"/>
  <c r="V20" i="4" s="1"/>
  <c r="AX20" i="4"/>
  <c r="AW20" i="4"/>
  <c r="AV20" i="4"/>
  <c r="AG21" i="4"/>
  <c r="V21" i="4" s="1"/>
  <c r="AX21" i="4"/>
  <c r="AW21" i="4"/>
  <c r="AV21" i="4"/>
  <c r="AG22" i="4"/>
  <c r="V22" i="4" s="1"/>
  <c r="AX22" i="4"/>
  <c r="AW22" i="4"/>
  <c r="AV22" i="4"/>
  <c r="AX24" i="4"/>
  <c r="AV24" i="4"/>
  <c r="O25" i="4"/>
  <c r="O26" i="4"/>
  <c r="U29" i="4"/>
  <c r="N32" i="4"/>
  <c r="T32" i="4" s="1"/>
  <c r="BH32" i="4"/>
  <c r="BK32" i="4" s="1"/>
  <c r="AW33" i="4"/>
  <c r="N35" i="4"/>
  <c r="T35" i="4" s="1"/>
  <c r="N44" i="4"/>
  <c r="BD45" i="4"/>
  <c r="AG45" i="4"/>
  <c r="AX45" i="4"/>
  <c r="AW45" i="4"/>
  <c r="AV45" i="4"/>
  <c r="N52" i="4"/>
  <c r="BD53" i="4"/>
  <c r="AG53" i="4"/>
  <c r="AX53" i="4"/>
  <c r="AW53" i="4"/>
  <c r="AV53" i="4"/>
  <c r="AW56" i="4"/>
  <c r="N58" i="4"/>
  <c r="AG25" i="4"/>
  <c r="V25" i="4" s="1"/>
  <c r="AW26" i="4"/>
  <c r="AW27" i="4"/>
  <c r="AW28" i="4"/>
  <c r="AZ28" i="4" s="1"/>
  <c r="BB28" i="4" s="1"/>
  <c r="BO28" i="4" s="1"/>
  <c r="AW30" i="4"/>
  <c r="AW31" i="4"/>
  <c r="AW37" i="4"/>
  <c r="AG43" i="4"/>
  <c r="AG47" i="4"/>
  <c r="AG51" i="4"/>
  <c r="AG55" i="4"/>
  <c r="BK55" i="4"/>
  <c r="AW58" i="4"/>
  <c r="AY58" i="4" s="1"/>
  <c r="AW59" i="4"/>
  <c r="AG16" i="4"/>
  <c r="V16" i="4" s="1"/>
  <c r="AG17" i="4"/>
  <c r="V17" i="4" s="1"/>
  <c r="AG18" i="4"/>
  <c r="AG19" i="4"/>
  <c r="V19" i="4" s="1"/>
  <c r="AG26" i="4"/>
  <c r="V26" i="4" s="1"/>
  <c r="AG27" i="4"/>
  <c r="V27" i="4" s="1"/>
  <c r="AG28" i="4"/>
  <c r="V28" i="4" s="1"/>
  <c r="AG58" i="4"/>
  <c r="AG59" i="4"/>
  <c r="AG7" i="4"/>
  <c r="V7" i="4" s="1"/>
  <c r="AG9" i="4"/>
  <c r="V9" i="4" s="1"/>
  <c r="AG6" i="4"/>
  <c r="V6" i="4" s="1"/>
  <c r="AG8" i="4"/>
  <c r="V8" i="4" s="1"/>
  <c r="BK18" i="4"/>
  <c r="M55" i="4"/>
  <c r="S55" i="4" s="1"/>
  <c r="M54" i="4"/>
  <c r="S54" i="4" s="1"/>
  <c r="M53" i="4"/>
  <c r="S53" i="4" s="1"/>
  <c r="M52" i="4"/>
  <c r="S52" i="4" s="1"/>
  <c r="M51" i="4"/>
  <c r="S51" i="4" s="1"/>
  <c r="M50" i="4"/>
  <c r="S50" i="4" s="1"/>
  <c r="M49" i="4"/>
  <c r="S49" i="4" s="1"/>
  <c r="M48" i="4"/>
  <c r="S48" i="4" s="1"/>
  <c r="M47" i="4"/>
  <c r="S47" i="4" s="1"/>
  <c r="M46" i="4"/>
  <c r="S46" i="4" s="1"/>
  <c r="M45" i="4"/>
  <c r="S45" i="4" s="1"/>
  <c r="M44" i="4"/>
  <c r="S44" i="4" s="1"/>
  <c r="M43" i="4"/>
  <c r="S43" i="4" s="1"/>
  <c r="M42" i="4"/>
  <c r="S42" i="4" s="1"/>
  <c r="M58" i="4"/>
  <c r="S58" i="4" s="1"/>
  <c r="M41" i="4"/>
  <c r="S41" i="4" s="1"/>
  <c r="M40" i="4"/>
  <c r="S40" i="4" s="1"/>
  <c r="M39" i="4"/>
  <c r="S39" i="4" s="1"/>
  <c r="M38" i="4"/>
  <c r="S38" i="4" s="1"/>
  <c r="M37" i="4"/>
  <c r="S37" i="4" s="1"/>
  <c r="M36" i="4"/>
  <c r="S36" i="4" s="1"/>
  <c r="M35" i="4"/>
  <c r="S35" i="4" s="1"/>
  <c r="M34" i="4"/>
  <c r="S34" i="4" s="1"/>
  <c r="M33" i="4"/>
  <c r="S33" i="4" s="1"/>
  <c r="M32" i="4"/>
  <c r="S32" i="4" s="1"/>
  <c r="M31" i="4"/>
  <c r="S31" i="4" s="1"/>
  <c r="M30" i="4"/>
  <c r="S30" i="4" s="1"/>
  <c r="M29" i="4"/>
  <c r="S29" i="4" s="1"/>
  <c r="M28" i="4"/>
  <c r="S28" i="4" s="1"/>
  <c r="M27" i="4"/>
  <c r="S27" i="4" s="1"/>
  <c r="M26" i="4"/>
  <c r="S26" i="4" s="1"/>
  <c r="M25" i="4"/>
  <c r="S25" i="4" s="1"/>
  <c r="M24" i="4"/>
  <c r="S24" i="4" s="1"/>
  <c r="M23" i="4"/>
  <c r="S23" i="4" s="1"/>
  <c r="M22" i="4"/>
  <c r="S22" i="4" s="1"/>
  <c r="M21" i="4"/>
  <c r="S21" i="4" s="1"/>
  <c r="M20" i="4"/>
  <c r="S20" i="4" s="1"/>
  <c r="M19" i="4"/>
  <c r="S19" i="4" s="1"/>
  <c r="M18" i="4"/>
  <c r="S18" i="4" s="1"/>
  <c r="M17" i="4"/>
  <c r="S17" i="4" s="1"/>
  <c r="M16" i="4"/>
  <c r="S16" i="4" s="1"/>
  <c r="M15" i="4"/>
  <c r="S15" i="4" s="1"/>
  <c r="M14" i="4"/>
  <c r="S14" i="4" s="1"/>
  <c r="M13" i="4"/>
  <c r="S13" i="4" s="1"/>
  <c r="M12" i="4"/>
  <c r="S12" i="4" s="1"/>
  <c r="M11" i="4"/>
  <c r="S11" i="4" s="1"/>
  <c r="M10" i="4"/>
  <c r="S10" i="4" s="1"/>
  <c r="M9" i="4"/>
  <c r="S9" i="4" s="1"/>
  <c r="M8" i="4"/>
  <c r="S8" i="4" s="1"/>
  <c r="M7" i="4"/>
  <c r="S7" i="4" s="1"/>
  <c r="M6" i="4"/>
  <c r="S6" i="4" s="1"/>
  <c r="M5" i="4"/>
  <c r="S5" i="4" s="1"/>
  <c r="M4" i="4"/>
  <c r="S4" i="4" s="1"/>
  <c r="M59" i="4"/>
  <c r="S59" i="4" s="1"/>
  <c r="M56" i="4"/>
  <c r="S56" i="4" s="1"/>
  <c r="AG11" i="4"/>
  <c r="V11" i="4" s="1"/>
  <c r="BD15" i="4"/>
  <c r="BD18" i="4"/>
  <c r="AG35" i="4"/>
  <c r="V35" i="4" s="1"/>
  <c r="BK43" i="4"/>
  <c r="Y44" i="4"/>
  <c r="BK45" i="4"/>
  <c r="BK47" i="4"/>
  <c r="Y48" i="4"/>
  <c r="BK49" i="4"/>
  <c r="BK51" i="4"/>
  <c r="BK53" i="4"/>
  <c r="AG10" i="4"/>
  <c r="AG12" i="4"/>
  <c r="V12" i="4" s="1"/>
  <c r="AG23" i="4"/>
  <c r="AG29" i="4"/>
  <c r="BK33" i="4"/>
  <c r="AG36" i="4"/>
  <c r="V36" i="4" s="1"/>
  <c r="BK10" i="4"/>
  <c r="AG13" i="4"/>
  <c r="V13" i="4" s="1"/>
  <c r="AG14" i="4"/>
  <c r="BK23" i="4"/>
  <c r="BL23" i="4" s="1"/>
  <c r="BP23" i="4" s="1"/>
  <c r="AG24" i="4"/>
  <c r="BK29" i="4"/>
  <c r="AG30" i="4"/>
  <c r="V30" i="4" s="1"/>
  <c r="AG31" i="4"/>
  <c r="V31" i="4" s="1"/>
  <c r="BD33" i="4"/>
  <c r="BD34" i="4"/>
  <c r="AG37" i="4"/>
  <c r="V37" i="4" s="1"/>
  <c r="BK48" i="4"/>
  <c r="BK52" i="4"/>
  <c r="BK14" i="4"/>
  <c r="BK24" i="4"/>
  <c r="BK30" i="4"/>
  <c r="AG42" i="4"/>
  <c r="AW42" i="4"/>
  <c r="AV42" i="4"/>
  <c r="X44" i="4"/>
  <c r="O44" i="4"/>
  <c r="AG44" i="4"/>
  <c r="V44" i="4" s="1"/>
  <c r="AW44" i="4"/>
  <c r="AV44" i="4"/>
  <c r="AG46" i="4"/>
  <c r="AW46" i="4"/>
  <c r="AV46" i="4"/>
  <c r="X48" i="4"/>
  <c r="O48" i="4"/>
  <c r="AG48" i="4"/>
  <c r="V48" i="4" s="1"/>
  <c r="AW48" i="4"/>
  <c r="AV48" i="4"/>
  <c r="AG50" i="4"/>
  <c r="AW50" i="4"/>
  <c r="AV50" i="4"/>
  <c r="AG52" i="4"/>
  <c r="AW52" i="4"/>
  <c r="AV52" i="4"/>
  <c r="AG54" i="4"/>
  <c r="AW54" i="4"/>
  <c r="AV54" i="4"/>
  <c r="M57" i="4"/>
  <c r="S57" i="4" s="1"/>
  <c r="BC59" i="4"/>
  <c r="O4" i="4"/>
  <c r="O5" i="4"/>
  <c r="T5" i="4" s="1"/>
  <c r="O7" i="4"/>
  <c r="T7" i="4" s="1"/>
  <c r="O8" i="4"/>
  <c r="O9" i="4"/>
  <c r="T9" i="4" s="1"/>
  <c r="Y9" i="4"/>
  <c r="W9" i="4" s="1"/>
  <c r="O11" i="4"/>
  <c r="T11" i="4" s="1"/>
  <c r="O12" i="4"/>
  <c r="T12" i="4" s="1"/>
  <c r="O16" i="4"/>
  <c r="O17" i="4"/>
  <c r="O19" i="4"/>
  <c r="T19" i="4" s="1"/>
  <c r="O21" i="4"/>
  <c r="O22" i="4"/>
  <c r="Y25" i="4"/>
  <c r="W25" i="4" s="1"/>
  <c r="O27" i="4"/>
  <c r="T27" i="4" s="1"/>
  <c r="O28" i="4"/>
  <c r="Y28" i="4"/>
  <c r="W28" i="4" s="1"/>
  <c r="O31" i="4"/>
  <c r="T31" i="4" s="1"/>
  <c r="Y35" i="4"/>
  <c r="Y37" i="4"/>
  <c r="W37" i="4" s="1"/>
  <c r="O39" i="4"/>
  <c r="T39" i="4" s="1"/>
  <c r="O40" i="4"/>
  <c r="T40" i="4" s="1"/>
  <c r="BD52" i="4"/>
  <c r="N57" i="4"/>
  <c r="BK58" i="4"/>
  <c r="Y4" i="4"/>
  <c r="W4" i="4" s="1"/>
  <c r="Y5" i="4"/>
  <c r="W5" i="4" s="1"/>
  <c r="Y6" i="4"/>
  <c r="Y7" i="4"/>
  <c r="W7" i="4" s="1"/>
  <c r="Y8" i="4"/>
  <c r="W8" i="4" s="1"/>
  <c r="Y11" i="4"/>
  <c r="W11" i="4" s="1"/>
  <c r="Y12" i="4"/>
  <c r="W12" i="4" s="1"/>
  <c r="Y13" i="4"/>
  <c r="Y16" i="4"/>
  <c r="W16" i="4" s="1"/>
  <c r="Y17" i="4"/>
  <c r="W17" i="4" s="1"/>
  <c r="Y19" i="4"/>
  <c r="W19" i="4" s="1"/>
  <c r="Y20" i="4"/>
  <c r="Y21" i="4"/>
  <c r="W21" i="4" s="1"/>
  <c r="Y22" i="4"/>
  <c r="W22" i="4" s="1"/>
  <c r="Y26" i="4"/>
  <c r="W26" i="4" s="1"/>
  <c r="Y27" i="4"/>
  <c r="W27" i="4" s="1"/>
  <c r="Y30" i="4"/>
  <c r="W30" i="4" s="1"/>
  <c r="Y31" i="4"/>
  <c r="W31" i="4" s="1"/>
  <c r="Y32" i="4"/>
  <c r="O36" i="4"/>
  <c r="Y36" i="4"/>
  <c r="W36" i="4" s="1"/>
  <c r="Y38" i="4"/>
  <c r="Y39" i="4"/>
  <c r="W39" i="4" s="1"/>
  <c r="Y40" i="4"/>
  <c r="W40" i="4" s="1"/>
  <c r="N43" i="4"/>
  <c r="U43" i="4"/>
  <c r="N45" i="4"/>
  <c r="U45" i="4"/>
  <c r="N47" i="4"/>
  <c r="U47" i="4"/>
  <c r="N49" i="4"/>
  <c r="U49" i="4"/>
  <c r="N51" i="4"/>
  <c r="U51" i="4"/>
  <c r="Y51" i="4" s="1"/>
  <c r="N53" i="4"/>
  <c r="U53" i="4"/>
  <c r="Y53" i="4" s="1"/>
  <c r="N55" i="4"/>
  <c r="U55" i="4"/>
  <c r="N56" i="4"/>
  <c r="BK57" i="4"/>
  <c r="BK56" i="4"/>
  <c r="N59" i="4"/>
  <c r="T29" i="6" l="1"/>
  <c r="P29" i="6" s="1"/>
  <c r="T62" i="6"/>
  <c r="T27" i="6"/>
  <c r="P27" i="6" s="1"/>
  <c r="BL47" i="4"/>
  <c r="BP47" i="4" s="1"/>
  <c r="BK31" i="4"/>
  <c r="BL31" i="4" s="1"/>
  <c r="BP31" i="4" s="1"/>
  <c r="BK54" i="4"/>
  <c r="BL54" i="4" s="1"/>
  <c r="BP54" i="4" s="1"/>
  <c r="Y23" i="4"/>
  <c r="V23" i="4"/>
  <c r="AY17" i="4"/>
  <c r="AY18" i="4"/>
  <c r="T33" i="4"/>
  <c r="AY52" i="4"/>
  <c r="AZ19" i="4"/>
  <c r="BB19" i="4" s="1"/>
  <c r="BO19" i="4" s="1"/>
  <c r="BL51" i="4"/>
  <c r="BP51" i="4" s="1"/>
  <c r="BL56" i="4"/>
  <c r="BP56" i="4" s="1"/>
  <c r="BL57" i="4"/>
  <c r="BP57" i="4" s="1"/>
  <c r="BL14" i="4"/>
  <c r="BP14" i="4" s="1"/>
  <c r="BL43" i="4"/>
  <c r="BP43" i="4" s="1"/>
  <c r="BK38" i="4"/>
  <c r="BL38" i="4" s="1"/>
  <c r="BP38" i="4" s="1"/>
  <c r="AY6" i="4"/>
  <c r="AY14" i="4"/>
  <c r="AZ12" i="4"/>
  <c r="BB12" i="4" s="1"/>
  <c r="BO12" i="4" s="1"/>
  <c r="AZ16" i="4"/>
  <c r="BB16" i="4" s="1"/>
  <c r="BO16" i="4" s="1"/>
  <c r="W13" i="4"/>
  <c r="AY47" i="4"/>
  <c r="Y18" i="4"/>
  <c r="W18" i="4" s="1"/>
  <c r="V56" i="4"/>
  <c r="AY4" i="4"/>
  <c r="AZ27" i="4"/>
  <c r="BB27" i="4" s="1"/>
  <c r="BO27" i="4" s="1"/>
  <c r="V54" i="4"/>
  <c r="AY12" i="4"/>
  <c r="O34" i="4"/>
  <c r="T34" i="4" s="1"/>
  <c r="T30" i="4"/>
  <c r="P30" i="4" s="1"/>
  <c r="BN30" i="4" s="1"/>
  <c r="AZ35" i="4"/>
  <c r="BB35" i="4" s="1"/>
  <c r="BO35" i="4" s="1"/>
  <c r="AZ23" i="4"/>
  <c r="BB23" i="4" s="1"/>
  <c r="BO23" i="4" s="1"/>
  <c r="W38" i="4"/>
  <c r="P38" i="4" s="1"/>
  <c r="BN38" i="4" s="1"/>
  <c r="BD25" i="4"/>
  <c r="BL25" i="4" s="1"/>
  <c r="BP25" i="4" s="1"/>
  <c r="AZ43" i="4"/>
  <c r="BB43" i="4" s="1"/>
  <c r="BO43" i="4" s="1"/>
  <c r="O58" i="4"/>
  <c r="T58" i="4" s="1"/>
  <c r="X46" i="4"/>
  <c r="W46" i="4" s="1"/>
  <c r="Y57" i="4"/>
  <c r="W57" i="4" s="1"/>
  <c r="AY37" i="4"/>
  <c r="AY10" i="4"/>
  <c r="AZ25" i="4"/>
  <c r="BB25" i="4" s="1"/>
  <c r="BO25" i="4" s="1"/>
  <c r="AZ46" i="4"/>
  <c r="BB46" i="4" s="1"/>
  <c r="BO46" i="4" s="1"/>
  <c r="BD17" i="4"/>
  <c r="BL17" i="4" s="1"/>
  <c r="BP17" i="4" s="1"/>
  <c r="Y52" i="4"/>
  <c r="O57" i="4"/>
  <c r="T57" i="4" s="1"/>
  <c r="V58" i="4"/>
  <c r="AZ31" i="4"/>
  <c r="BB31" i="4" s="1"/>
  <c r="BO31" i="4" s="1"/>
  <c r="AZ26" i="4"/>
  <c r="BB26" i="4" s="1"/>
  <c r="BO26" i="4" s="1"/>
  <c r="AZ15" i="4"/>
  <c r="BB15" i="4" s="1"/>
  <c r="BO15" i="4" s="1"/>
  <c r="AZ51" i="4"/>
  <c r="BB51" i="4" s="1"/>
  <c r="BO51" i="4" s="1"/>
  <c r="AZ5" i="4"/>
  <c r="BB5" i="4" s="1"/>
  <c r="BO5" i="4" s="1"/>
  <c r="AZ4" i="4"/>
  <c r="BB4" i="4" s="1"/>
  <c r="BO4" i="4" s="1"/>
  <c r="AY43" i="4"/>
  <c r="AY23" i="4"/>
  <c r="AZ37" i="4"/>
  <c r="BB37" i="4" s="1"/>
  <c r="BO37" i="4" s="1"/>
  <c r="AY9" i="4"/>
  <c r="X23" i="4"/>
  <c r="AY11" i="4"/>
  <c r="BL55" i="4"/>
  <c r="BP55" i="4" s="1"/>
  <c r="W32" i="4"/>
  <c r="P32" i="4" s="1"/>
  <c r="BN32" i="4" s="1"/>
  <c r="V50" i="4"/>
  <c r="AY28" i="4"/>
  <c r="V57" i="4"/>
  <c r="AZ10" i="4"/>
  <c r="BB10" i="4" s="1"/>
  <c r="BO10" i="4" s="1"/>
  <c r="Y56" i="4"/>
  <c r="X56" i="4"/>
  <c r="V45" i="4"/>
  <c r="W35" i="4"/>
  <c r="P35" i="4" s="1"/>
  <c r="BN35" i="4" s="1"/>
  <c r="X52" i="4"/>
  <c r="AZ48" i="4"/>
  <c r="BB48" i="4" s="1"/>
  <c r="BO48" i="4" s="1"/>
  <c r="O46" i="4"/>
  <c r="T46" i="4" s="1"/>
  <c r="V24" i="4"/>
  <c r="V10" i="4"/>
  <c r="Y50" i="4"/>
  <c r="W50" i="4" s="1"/>
  <c r="AZ30" i="4"/>
  <c r="BB30" i="4" s="1"/>
  <c r="BO30" i="4" s="1"/>
  <c r="T37" i="4"/>
  <c r="P37" i="4" s="1"/>
  <c r="BN37" i="4" s="1"/>
  <c r="BL74" i="6"/>
  <c r="BP74" i="6" s="1"/>
  <c r="BL67" i="6"/>
  <c r="BP67" i="6" s="1"/>
  <c r="T24" i="6"/>
  <c r="T53" i="6"/>
  <c r="T84" i="6"/>
  <c r="P84" i="6" s="1"/>
  <c r="BL55" i="6"/>
  <c r="BP55" i="6" s="1"/>
  <c r="Z14" i="6"/>
  <c r="W71" i="6"/>
  <c r="T77" i="6"/>
  <c r="P77" i="6" s="1"/>
  <c r="BL76" i="6"/>
  <c r="BP76" i="6" s="1"/>
  <c r="T37" i="6"/>
  <c r="T25" i="6"/>
  <c r="AY8" i="6"/>
  <c r="AY9" i="6"/>
  <c r="BL34" i="6"/>
  <c r="BP34" i="6" s="1"/>
  <c r="BB52" i="6"/>
  <c r="BO52" i="6" s="1"/>
  <c r="T11" i="6"/>
  <c r="BB53" i="6"/>
  <c r="BO53" i="6" s="1"/>
  <c r="AZ13" i="6"/>
  <c r="BB13" i="6" s="1"/>
  <c r="BO13" i="6" s="1"/>
  <c r="T17" i="6"/>
  <c r="P17" i="6" s="1"/>
  <c r="V14" i="4"/>
  <c r="AZ9" i="4"/>
  <c r="BB9" i="4" s="1"/>
  <c r="BO9" i="4" s="1"/>
  <c r="AY26" i="4"/>
  <c r="T36" i="4"/>
  <c r="P36" i="4" s="1"/>
  <c r="BN36" i="4" s="1"/>
  <c r="Y15" i="4"/>
  <c r="T16" i="4"/>
  <c r="P16" i="4" s="1"/>
  <c r="BN16" i="4" s="1"/>
  <c r="T4" i="4"/>
  <c r="P4" i="4" s="1"/>
  <c r="BN4" i="4" s="1"/>
  <c r="AY54" i="4"/>
  <c r="V52" i="4"/>
  <c r="AY50" i="4"/>
  <c r="AZ44" i="4"/>
  <c r="BB44" i="4" s="1"/>
  <c r="BO44" i="4" s="1"/>
  <c r="O42" i="4"/>
  <c r="T42" i="4" s="1"/>
  <c r="BL15" i="4"/>
  <c r="BP15" i="4" s="1"/>
  <c r="T15" i="4"/>
  <c r="V33" i="4"/>
  <c r="AY38" i="4"/>
  <c r="AY35" i="4"/>
  <c r="X33" i="4"/>
  <c r="AZ11" i="4"/>
  <c r="BB11" i="4" s="1"/>
  <c r="BO11" i="4" s="1"/>
  <c r="AY32" i="4"/>
  <c r="AY25" i="4"/>
  <c r="AZ56" i="4"/>
  <c r="BB56" i="4" s="1"/>
  <c r="BO56" i="4" s="1"/>
  <c r="AZ52" i="4"/>
  <c r="BB52" i="4" s="1"/>
  <c r="BO52" i="4" s="1"/>
  <c r="AY31" i="4"/>
  <c r="AY51" i="4"/>
  <c r="V49" i="4"/>
  <c r="Y33" i="4"/>
  <c r="Y34" i="4"/>
  <c r="W34" i="4" s="1"/>
  <c r="T28" i="4"/>
  <c r="P28" i="4" s="1"/>
  <c r="BN28" i="4" s="1"/>
  <c r="T21" i="4"/>
  <c r="P21" i="4" s="1"/>
  <c r="BN21" i="4" s="1"/>
  <c r="AZ42" i="4"/>
  <c r="BB42" i="4" s="1"/>
  <c r="BO42" i="4" s="1"/>
  <c r="AZ17" i="4"/>
  <c r="BB17" i="4" s="1"/>
  <c r="BO17" i="4" s="1"/>
  <c r="AY59" i="4"/>
  <c r="AY27" i="4"/>
  <c r="AY45" i="4"/>
  <c r="AY22" i="4"/>
  <c r="AY21" i="4"/>
  <c r="AY20" i="4"/>
  <c r="T23" i="4"/>
  <c r="AZ36" i="4"/>
  <c r="BB36" i="4" s="1"/>
  <c r="BO36" i="4" s="1"/>
  <c r="AY57" i="4"/>
  <c r="AZ8" i="4"/>
  <c r="BB8" i="4" s="1"/>
  <c r="BO8" i="4" s="1"/>
  <c r="V15" i="4"/>
  <c r="AZ55" i="4"/>
  <c r="BB55" i="4" s="1"/>
  <c r="BO55" i="4" s="1"/>
  <c r="T13" i="4"/>
  <c r="P13" i="4" s="1"/>
  <c r="BN13" i="4" s="1"/>
  <c r="BK16" i="5"/>
  <c r="V20" i="5"/>
  <c r="BK10" i="5"/>
  <c r="BL10" i="5" s="1"/>
  <c r="BP10" i="5" s="1"/>
  <c r="Y14" i="5"/>
  <c r="AZ30" i="5"/>
  <c r="BB30" i="5" s="1"/>
  <c r="BO30" i="5" s="1"/>
  <c r="V32" i="5"/>
  <c r="X20" i="5"/>
  <c r="W20" i="5" s="1"/>
  <c r="AZ18" i="5"/>
  <c r="BB18" i="5" s="1"/>
  <c r="BO18" i="5" s="1"/>
  <c r="AY8" i="5"/>
  <c r="O32" i="5"/>
  <c r="BL7" i="5"/>
  <c r="BP7" i="5" s="1"/>
  <c r="AY7" i="5"/>
  <c r="BK18" i="5"/>
  <c r="BL18" i="5" s="1"/>
  <c r="BP18" i="5" s="1"/>
  <c r="AZ23" i="5"/>
  <c r="BB23" i="5" s="1"/>
  <c r="BO23" i="5" s="1"/>
  <c r="BL26" i="5"/>
  <c r="BP26" i="5" s="1"/>
  <c r="AZ17" i="5"/>
  <c r="BB17" i="5" s="1"/>
  <c r="BO17" i="5" s="1"/>
  <c r="O22" i="5"/>
  <c r="T22" i="5" s="1"/>
  <c r="Y12" i="5"/>
  <c r="W12" i="5" s="1"/>
  <c r="AZ10" i="5"/>
  <c r="BB10" i="5" s="1"/>
  <c r="BO10" i="5" s="1"/>
  <c r="Y32" i="5"/>
  <c r="W32" i="5" s="1"/>
  <c r="P9" i="5"/>
  <c r="BN9" i="5" s="1"/>
  <c r="V26" i="5"/>
  <c r="O20" i="5"/>
  <c r="T20" i="5" s="1"/>
  <c r="AZ20" i="5"/>
  <c r="BB20" i="5" s="1"/>
  <c r="BO20" i="5" s="1"/>
  <c r="T11" i="5"/>
  <c r="P11" i="5" s="1"/>
  <c r="X22" i="5"/>
  <c r="W22" i="5" s="1"/>
  <c r="AZ8" i="5"/>
  <c r="BB8" i="5" s="1"/>
  <c r="BO8" i="5" s="1"/>
  <c r="AZ12" i="5"/>
  <c r="BB12" i="5" s="1"/>
  <c r="BO12" i="5" s="1"/>
  <c r="T33" i="5"/>
  <c r="P33" i="5" s="1"/>
  <c r="V13" i="5"/>
  <c r="V22" i="5"/>
  <c r="V6" i="5"/>
  <c r="AY28" i="5"/>
  <c r="W18" i="5"/>
  <c r="AY6" i="5"/>
  <c r="AZ19" i="6"/>
  <c r="BB19" i="6" s="1"/>
  <c r="BO19" i="6" s="1"/>
  <c r="BL17" i="6"/>
  <c r="BP17" i="6" s="1"/>
  <c r="W31" i="6"/>
  <c r="W81" i="6"/>
  <c r="W57" i="6"/>
  <c r="P57" i="6" s="1"/>
  <c r="W42" i="6"/>
  <c r="T68" i="6"/>
  <c r="BK20" i="6"/>
  <c r="BL20" i="6" s="1"/>
  <c r="BP20" i="6" s="1"/>
  <c r="BL45" i="6"/>
  <c r="BP45" i="6" s="1"/>
  <c r="BL6" i="6"/>
  <c r="BP6" i="6" s="1"/>
  <c r="AZ14" i="6"/>
  <c r="BB14" i="6" s="1"/>
  <c r="BO14" i="6" s="1"/>
  <c r="BL75" i="6"/>
  <c r="BP75" i="6" s="1"/>
  <c r="BL7" i="6"/>
  <c r="BP7" i="6" s="1"/>
  <c r="BB62" i="6"/>
  <c r="BO62" i="6" s="1"/>
  <c r="BB63" i="6"/>
  <c r="BO63" i="6" s="1"/>
  <c r="W55" i="6"/>
  <c r="Y14" i="6"/>
  <c r="W14" i="6" s="1"/>
  <c r="O14" i="6"/>
  <c r="T42" i="6"/>
  <c r="W51" i="6"/>
  <c r="X15" i="6"/>
  <c r="T14" i="6"/>
  <c r="AY22" i="6"/>
  <c r="Z15" i="6"/>
  <c r="AY21" i="6"/>
  <c r="T34" i="6"/>
  <c r="P34" i="6" s="1"/>
  <c r="BN34" i="6" s="1"/>
  <c r="W22" i="6"/>
  <c r="T26" i="6"/>
  <c r="P26" i="6" s="1"/>
  <c r="BD9" i="4"/>
  <c r="BL9" i="4" s="1"/>
  <c r="BP9" i="4" s="1"/>
  <c r="BK35" i="4"/>
  <c r="BL35" i="4" s="1"/>
  <c r="BP35" i="4" s="1"/>
  <c r="BD44" i="4"/>
  <c r="BL44" i="4" s="1"/>
  <c r="BP44" i="4" s="1"/>
  <c r="BL53" i="4"/>
  <c r="BP53" i="4" s="1"/>
  <c r="BL49" i="4"/>
  <c r="BP49" i="4" s="1"/>
  <c r="BD40" i="4"/>
  <c r="BL40" i="4" s="1"/>
  <c r="BP40" i="4" s="1"/>
  <c r="BD42" i="4"/>
  <c r="BL42" i="4" s="1"/>
  <c r="BP42" i="4" s="1"/>
  <c r="BD22" i="4"/>
  <c r="BL22" i="4" s="1"/>
  <c r="BP22" i="4" s="1"/>
  <c r="BK11" i="4"/>
  <c r="BL11" i="4" s="1"/>
  <c r="BP11" i="4" s="1"/>
  <c r="BD39" i="4"/>
  <c r="BL39" i="4" s="1"/>
  <c r="BP39" i="4" s="1"/>
  <c r="BL45" i="4"/>
  <c r="BP45" i="4" s="1"/>
  <c r="BK59" i="4"/>
  <c r="BL59" i="4" s="1"/>
  <c r="BP59" i="4" s="1"/>
  <c r="BL10" i="4"/>
  <c r="BP10" i="4" s="1"/>
  <c r="BK8" i="4"/>
  <c r="BL8" i="4" s="1"/>
  <c r="BP8" i="4" s="1"/>
  <c r="BL34" i="4"/>
  <c r="BP34" i="4" s="1"/>
  <c r="BD19" i="4"/>
  <c r="BL19" i="4" s="1"/>
  <c r="BP19" i="4" s="1"/>
  <c r="BL30" i="4"/>
  <c r="BP30" i="4" s="1"/>
  <c r="BD26" i="4"/>
  <c r="BL26" i="4" s="1"/>
  <c r="BP26" i="4" s="1"/>
  <c r="BK27" i="4"/>
  <c r="BL27" i="4" s="1"/>
  <c r="BP27" i="4" s="1"/>
  <c r="BK5" i="4"/>
  <c r="BL5" i="4" s="1"/>
  <c r="BP5" i="4" s="1"/>
  <c r="BL58" i="4"/>
  <c r="BP58" i="4" s="1"/>
  <c r="BL24" i="4"/>
  <c r="BP24" i="4" s="1"/>
  <c r="BK50" i="4"/>
  <c r="BL50" i="4" s="1"/>
  <c r="BP50" i="4" s="1"/>
  <c r="BD4" i="4"/>
  <c r="BL4" i="4" s="1"/>
  <c r="BP4" i="4" s="1"/>
  <c r="X42" i="4"/>
  <c r="W42" i="4" s="1"/>
  <c r="BD32" i="4"/>
  <c r="BL32" i="4" s="1"/>
  <c r="BP32" i="4" s="1"/>
  <c r="AZ45" i="4"/>
  <c r="BB45" i="4" s="1"/>
  <c r="BO45" i="4" s="1"/>
  <c r="AZ34" i="4"/>
  <c r="BB34" i="4" s="1"/>
  <c r="BO34" i="4" s="1"/>
  <c r="AZ49" i="4"/>
  <c r="BB49" i="4" s="1"/>
  <c r="BO49" i="4" s="1"/>
  <c r="AZ41" i="4"/>
  <c r="BB41" i="4" s="1"/>
  <c r="BO41" i="4" s="1"/>
  <c r="X59" i="4"/>
  <c r="BD46" i="4"/>
  <c r="BL46" i="4" s="1"/>
  <c r="BP46" i="4" s="1"/>
  <c r="O18" i="4"/>
  <c r="T18" i="4" s="1"/>
  <c r="T8" i="4"/>
  <c r="P8" i="4" s="1"/>
  <c r="BN8" i="4" s="1"/>
  <c r="AZ54" i="4"/>
  <c r="BB54" i="4" s="1"/>
  <c r="BO54" i="4" s="1"/>
  <c r="AY46" i="4"/>
  <c r="BK37" i="4"/>
  <c r="BL37" i="4" s="1"/>
  <c r="BP37" i="4" s="1"/>
  <c r="BK13" i="4"/>
  <c r="BL13" i="4" s="1"/>
  <c r="BP13" i="4" s="1"/>
  <c r="BL29" i="4"/>
  <c r="BP29" i="4" s="1"/>
  <c r="BD6" i="4"/>
  <c r="BL6" i="4" s="1"/>
  <c r="BP6" i="4" s="1"/>
  <c r="BD16" i="4"/>
  <c r="BL16" i="4" s="1"/>
  <c r="BP16" i="4" s="1"/>
  <c r="AY8" i="4"/>
  <c r="AY5" i="4"/>
  <c r="AZ24" i="4"/>
  <c r="BB24" i="4" s="1"/>
  <c r="BO24" i="4" s="1"/>
  <c r="AZ6" i="4"/>
  <c r="BB6" i="4" s="1"/>
  <c r="BO6" i="4" s="1"/>
  <c r="AY40" i="4"/>
  <c r="AY39" i="4"/>
  <c r="V34" i="4"/>
  <c r="AZ7" i="4"/>
  <c r="BB7" i="4" s="1"/>
  <c r="BO7" i="4" s="1"/>
  <c r="X15" i="4"/>
  <c r="AZ59" i="4"/>
  <c r="BB59" i="4" s="1"/>
  <c r="BO59" i="4" s="1"/>
  <c r="AY44" i="4"/>
  <c r="T22" i="4"/>
  <c r="P22" i="4" s="1"/>
  <c r="BN22" i="4" s="1"/>
  <c r="T17" i="4"/>
  <c r="P17" i="4" s="1"/>
  <c r="BN17" i="4" s="1"/>
  <c r="T48" i="4"/>
  <c r="V46" i="4"/>
  <c r="T44" i="4"/>
  <c r="V42" i="4"/>
  <c r="AY30" i="4"/>
  <c r="BK36" i="4"/>
  <c r="BL36" i="4" s="1"/>
  <c r="BP36" i="4" s="1"/>
  <c r="BK12" i="4"/>
  <c r="BL12" i="4" s="1"/>
  <c r="BP12" i="4" s="1"/>
  <c r="AY7" i="4"/>
  <c r="V18" i="4"/>
  <c r="AY53" i="4"/>
  <c r="AY33" i="4"/>
  <c r="Y58" i="4"/>
  <c r="W58" i="4" s="1"/>
  <c r="AY55" i="4"/>
  <c r="AZ50" i="4"/>
  <c r="BB50" i="4" s="1"/>
  <c r="BO50" i="4" s="1"/>
  <c r="AY48" i="4"/>
  <c r="AZ29" i="4"/>
  <c r="BB29" i="4" s="1"/>
  <c r="BO29" i="4" s="1"/>
  <c r="AY13" i="4"/>
  <c r="BL16" i="5"/>
  <c r="BP16" i="5" s="1"/>
  <c r="BL31" i="5"/>
  <c r="BP31" i="5" s="1"/>
  <c r="AY18" i="5"/>
  <c r="BL32" i="5"/>
  <c r="BP32" i="5" s="1"/>
  <c r="Y7" i="5"/>
  <c r="P27" i="5"/>
  <c r="AZ26" i="5"/>
  <c r="BB26" i="5" s="1"/>
  <c r="BO26" i="5" s="1"/>
  <c r="X7" i="5"/>
  <c r="P5" i="5"/>
  <c r="AY34" i="5"/>
  <c r="AY32" i="5"/>
  <c r="BD24" i="5"/>
  <c r="BL24" i="5" s="1"/>
  <c r="BP24" i="5" s="1"/>
  <c r="X26" i="5"/>
  <c r="W16" i="5"/>
  <c r="AY22" i="5"/>
  <c r="O12" i="5"/>
  <c r="T12" i="5" s="1"/>
  <c r="BL4" i="5"/>
  <c r="BP4" i="5" s="1"/>
  <c r="AY10" i="5"/>
  <c r="AZ15" i="5"/>
  <c r="BB15" i="5" s="1"/>
  <c r="BO15" i="5" s="1"/>
  <c r="T85" i="6"/>
  <c r="W52" i="6"/>
  <c r="T31" i="6"/>
  <c r="P31" i="6" s="1"/>
  <c r="T73" i="6"/>
  <c r="W73" i="6"/>
  <c r="T45" i="6"/>
  <c r="W68" i="6"/>
  <c r="T48" i="6"/>
  <c r="W41" i="6"/>
  <c r="P41" i="6" s="1"/>
  <c r="BN41" i="6" s="1"/>
  <c r="O15" i="6"/>
  <c r="T15" i="6" s="1"/>
  <c r="T10" i="6"/>
  <c r="BL77" i="6"/>
  <c r="BP77" i="6" s="1"/>
  <c r="BL49" i="6"/>
  <c r="BP49" i="6" s="1"/>
  <c r="V18" i="6"/>
  <c r="W21" i="6"/>
  <c r="P21" i="6" s="1"/>
  <c r="BN21" i="6" s="1"/>
  <c r="V15" i="6"/>
  <c r="AY86" i="6"/>
  <c r="AY18" i="6"/>
  <c r="V85" i="6"/>
  <c r="W78" i="6"/>
  <c r="P78" i="6" s="1"/>
  <c r="BL64" i="6"/>
  <c r="BP64" i="6" s="1"/>
  <c r="BB61" i="6"/>
  <c r="BO61" i="6" s="1"/>
  <c r="W56" i="6"/>
  <c r="P56" i="6" s="1"/>
  <c r="BN56" i="6" s="1"/>
  <c r="T47" i="6"/>
  <c r="T43" i="6"/>
  <c r="T22" i="6"/>
  <c r="P22" i="6" s="1"/>
  <c r="Z85" i="6"/>
  <c r="BL27" i="6"/>
  <c r="BP27" i="6" s="1"/>
  <c r="BL25" i="6"/>
  <c r="BP25" i="6" s="1"/>
  <c r="W46" i="6"/>
  <c r="AZ15" i="6"/>
  <c r="BB15" i="6" s="1"/>
  <c r="BO15" i="6" s="1"/>
  <c r="BK8" i="6"/>
  <c r="BL8" i="6" s="1"/>
  <c r="BP8" i="6" s="1"/>
  <c r="T52" i="6"/>
  <c r="W25" i="6"/>
  <c r="W43" i="6"/>
  <c r="BL15" i="6"/>
  <c r="BP15" i="6" s="1"/>
  <c r="T23" i="6"/>
  <c r="P23" i="6" s="1"/>
  <c r="W70" i="6"/>
  <c r="P70" i="6" s="1"/>
  <c r="W83" i="6"/>
  <c r="T51" i="6"/>
  <c r="P51" i="6" s="1"/>
  <c r="BN51" i="6" s="1"/>
  <c r="BL44" i="6"/>
  <c r="BP44" i="6" s="1"/>
  <c r="BL73" i="6"/>
  <c r="BP73" i="6" s="1"/>
  <c r="BL46" i="6"/>
  <c r="BP46" i="6" s="1"/>
  <c r="W48" i="6"/>
  <c r="X20" i="6"/>
  <c r="W36" i="6"/>
  <c r="AY13" i="6"/>
  <c r="BB60" i="6"/>
  <c r="BO60" i="6" s="1"/>
  <c r="W58" i="6"/>
  <c r="T32" i="6"/>
  <c r="P32" i="6" s="1"/>
  <c r="BN32" i="6" s="1"/>
  <c r="T19" i="6"/>
  <c r="T69" i="6"/>
  <c r="W54" i="6"/>
  <c r="BL52" i="6"/>
  <c r="BP52" i="6" s="1"/>
  <c r="BL29" i="6"/>
  <c r="BP29" i="6" s="1"/>
  <c r="BL79" i="6"/>
  <c r="BP79" i="6" s="1"/>
  <c r="W15" i="6"/>
  <c r="W49" i="6"/>
  <c r="AY20" i="6"/>
  <c r="T81" i="6"/>
  <c r="BL39" i="6"/>
  <c r="BP39" i="6" s="1"/>
  <c r="BL83" i="6"/>
  <c r="BP83" i="6" s="1"/>
  <c r="W65" i="6"/>
  <c r="T55" i="6"/>
  <c r="P55" i="6" s="1"/>
  <c r="T28" i="6"/>
  <c r="T66" i="6"/>
  <c r="BL30" i="6"/>
  <c r="BP30" i="6" s="1"/>
  <c r="W10" i="6"/>
  <c r="T6" i="6"/>
  <c r="P6" i="6" s="1"/>
  <c r="T67" i="6"/>
  <c r="BL50" i="6"/>
  <c r="BP50" i="6" s="1"/>
  <c r="BL36" i="6"/>
  <c r="BP36" i="6" s="1"/>
  <c r="W45" i="6"/>
  <c r="BL28" i="6"/>
  <c r="BP28" i="6" s="1"/>
  <c r="T64" i="6"/>
  <c r="T7" i="6"/>
  <c r="P7" i="6" s="1"/>
  <c r="T36" i="6"/>
  <c r="V20" i="6"/>
  <c r="W11" i="6"/>
  <c r="W60" i="6"/>
  <c r="P60" i="6" s="1"/>
  <c r="BN60" i="6" s="1"/>
  <c r="T46" i="6"/>
  <c r="T38" i="6"/>
  <c r="T49" i="6"/>
  <c r="P49" i="6" s="1"/>
  <c r="T59" i="6"/>
  <c r="AZ85" i="6"/>
  <c r="BB85" i="6" s="1"/>
  <c r="BO85" i="6" s="1"/>
  <c r="BL82" i="6"/>
  <c r="BP82" i="6" s="1"/>
  <c r="T35" i="6"/>
  <c r="P35" i="6" s="1"/>
  <c r="BL41" i="6"/>
  <c r="BP41" i="6" s="1"/>
  <c r="Y85" i="6"/>
  <c r="W85" i="6" s="1"/>
  <c r="BL51" i="6"/>
  <c r="BP51" i="6" s="1"/>
  <c r="BL24" i="6"/>
  <c r="BP24" i="6" s="1"/>
  <c r="W53" i="6"/>
  <c r="W47" i="6"/>
  <c r="W24" i="6"/>
  <c r="W28" i="6"/>
  <c r="BK4" i="6"/>
  <c r="BL4" i="6" s="1"/>
  <c r="BP4" i="6" s="1"/>
  <c r="P82" i="6"/>
  <c r="BN82" i="6" s="1"/>
  <c r="BB58" i="6"/>
  <c r="BO58" i="6" s="1"/>
  <c r="W40" i="6"/>
  <c r="BL22" i="6"/>
  <c r="BP22" i="6" s="1"/>
  <c r="BL53" i="6"/>
  <c r="BP53" i="6" s="1"/>
  <c r="AZ16" i="6"/>
  <c r="BB16" i="6" s="1"/>
  <c r="BO16" i="6" s="1"/>
  <c r="O20" i="6"/>
  <c r="T20" i="6" s="1"/>
  <c r="Y20" i="6"/>
  <c r="BL37" i="6"/>
  <c r="BP37" i="6" s="1"/>
  <c r="T83" i="6"/>
  <c r="W61" i="6"/>
  <c r="BL70" i="6"/>
  <c r="BP70" i="6" s="1"/>
  <c r="V86" i="6"/>
  <c r="T54" i="6"/>
  <c r="T76" i="6"/>
  <c r="BL72" i="6"/>
  <c r="BP72" i="6" s="1"/>
  <c r="BK85" i="6"/>
  <c r="BL85" i="6" s="1"/>
  <c r="BP85" i="6" s="1"/>
  <c r="W67" i="6"/>
  <c r="P67" i="6" s="1"/>
  <c r="BN67" i="6" s="1"/>
  <c r="BL10" i="6"/>
  <c r="BP10" i="6" s="1"/>
  <c r="BL38" i="6"/>
  <c r="BP38" i="6" s="1"/>
  <c r="BL11" i="6"/>
  <c r="BP11" i="6" s="1"/>
  <c r="BK19" i="6"/>
  <c r="BL19" i="6" s="1"/>
  <c r="BP19" i="6" s="1"/>
  <c r="W19" i="6"/>
  <c r="P19" i="6" s="1"/>
  <c r="BN19" i="6" s="1"/>
  <c r="W74" i="6"/>
  <c r="P74" i="6" s="1"/>
  <c r="W66" i="6"/>
  <c r="BL78" i="6"/>
  <c r="BP78" i="6" s="1"/>
  <c r="W50" i="6"/>
  <c r="P50" i="6" s="1"/>
  <c r="BL43" i="6"/>
  <c r="BP43" i="6" s="1"/>
  <c r="W63" i="6"/>
  <c r="P63" i="6" s="1"/>
  <c r="BL66" i="6"/>
  <c r="BP66" i="6" s="1"/>
  <c r="Y18" i="6"/>
  <c r="O18" i="6"/>
  <c r="T18" i="6" s="1"/>
  <c r="X18" i="6"/>
  <c r="Z18" i="6"/>
  <c r="BE13" i="6"/>
  <c r="BK13" i="6"/>
  <c r="O12" i="6"/>
  <c r="T12" i="6" s="1"/>
  <c r="Y12" i="6"/>
  <c r="X12" i="6"/>
  <c r="Z12" i="6"/>
  <c r="BL84" i="6"/>
  <c r="BP84" i="6" s="1"/>
  <c r="BL62" i="6"/>
  <c r="BP62" i="6" s="1"/>
  <c r="AZ12" i="6"/>
  <c r="BB12" i="6" s="1"/>
  <c r="BO12" i="6" s="1"/>
  <c r="O4" i="6"/>
  <c r="T4" i="6" s="1"/>
  <c r="Y4" i="6"/>
  <c r="X4" i="6"/>
  <c r="W75" i="6"/>
  <c r="P75" i="6" s="1"/>
  <c r="W62" i="6"/>
  <c r="BK16" i="6"/>
  <c r="BL16" i="6" s="1"/>
  <c r="BP16" i="6" s="1"/>
  <c r="W64" i="6"/>
  <c r="W37" i="6"/>
  <c r="V4" i="6"/>
  <c r="Z86" i="6"/>
  <c r="BL81" i="6"/>
  <c r="BP81" i="6" s="1"/>
  <c r="T71" i="6"/>
  <c r="P71" i="6" s="1"/>
  <c r="BL61" i="6"/>
  <c r="BP61" i="6" s="1"/>
  <c r="BL59" i="6"/>
  <c r="BP59" i="6" s="1"/>
  <c r="T58" i="6"/>
  <c r="BL40" i="6"/>
  <c r="BP40" i="6" s="1"/>
  <c r="T61" i="6"/>
  <c r="T80" i="6"/>
  <c r="BK86" i="6"/>
  <c r="BL86" i="6" s="1"/>
  <c r="BP86" i="6" s="1"/>
  <c r="BL80" i="6"/>
  <c r="BP80" i="6" s="1"/>
  <c r="BL68" i="6"/>
  <c r="BP68" i="6" s="1"/>
  <c r="W44" i="6"/>
  <c r="P44" i="6" s="1"/>
  <c r="W59" i="6"/>
  <c r="BL54" i="6"/>
  <c r="BP54" i="6" s="1"/>
  <c r="BL47" i="6"/>
  <c r="BP47" i="6" s="1"/>
  <c r="W33" i="6"/>
  <c r="P33" i="6" s="1"/>
  <c r="BL21" i="6"/>
  <c r="BP21" i="6" s="1"/>
  <c r="BL65" i="6"/>
  <c r="BP65" i="6" s="1"/>
  <c r="BL57" i="6"/>
  <c r="BP57" i="6" s="1"/>
  <c r="BL56" i="6"/>
  <c r="BP56" i="6" s="1"/>
  <c r="BL42" i="6"/>
  <c r="BP42" i="6" s="1"/>
  <c r="BL23" i="6"/>
  <c r="BP23" i="6" s="1"/>
  <c r="V16" i="6"/>
  <c r="BK12" i="6"/>
  <c r="BL12" i="6" s="1"/>
  <c r="BP12" i="6" s="1"/>
  <c r="W80" i="6"/>
  <c r="W39" i="6"/>
  <c r="P39" i="6" s="1"/>
  <c r="W38" i="6"/>
  <c r="W13" i="6"/>
  <c r="P13" i="6" s="1"/>
  <c r="W72" i="6"/>
  <c r="P72" i="6" s="1"/>
  <c r="BL48" i="6"/>
  <c r="BP48" i="6" s="1"/>
  <c r="BL5" i="6"/>
  <c r="BP5" i="6" s="1"/>
  <c r="P40" i="6"/>
  <c r="BL33" i="6"/>
  <c r="BP33" i="6" s="1"/>
  <c r="X5" i="6"/>
  <c r="Y5" i="6"/>
  <c r="O5" i="6"/>
  <c r="T5" i="6" s="1"/>
  <c r="BL71" i="6"/>
  <c r="BP71" i="6" s="1"/>
  <c r="BL69" i="6"/>
  <c r="BP69" i="6" s="1"/>
  <c r="O8" i="6"/>
  <c r="T8" i="6" s="1"/>
  <c r="Y8" i="6"/>
  <c r="X8" i="6"/>
  <c r="V8" i="6"/>
  <c r="P30" i="6"/>
  <c r="X9" i="6"/>
  <c r="Y9" i="6"/>
  <c r="O9" i="6"/>
  <c r="T9" i="6" s="1"/>
  <c r="Y86" i="6"/>
  <c r="O86" i="6"/>
  <c r="T86" i="6" s="1"/>
  <c r="X86" i="6"/>
  <c r="T65" i="6"/>
  <c r="T79" i="6"/>
  <c r="BL58" i="6"/>
  <c r="BP58" i="6" s="1"/>
  <c r="W69" i="6"/>
  <c r="BL63" i="6"/>
  <c r="BP63" i="6" s="1"/>
  <c r="BL14" i="6"/>
  <c r="BP14" i="6" s="1"/>
  <c r="V12" i="6"/>
  <c r="BK9" i="6"/>
  <c r="BL9" i="6" s="1"/>
  <c r="BP9" i="6" s="1"/>
  <c r="BL31" i="6"/>
  <c r="BP31" i="6" s="1"/>
  <c r="BK18" i="6"/>
  <c r="BL18" i="6" s="1"/>
  <c r="BP18" i="6" s="1"/>
  <c r="Y16" i="6"/>
  <c r="O16" i="6"/>
  <c r="T16" i="6" s="1"/>
  <c r="Z16" i="6"/>
  <c r="X16" i="6"/>
  <c r="W76" i="6"/>
  <c r="Z4" i="6"/>
  <c r="W79" i="6"/>
  <c r="Z5" i="6"/>
  <c r="BL60" i="6"/>
  <c r="BP60" i="6" s="1"/>
  <c r="BL35" i="6"/>
  <c r="BP35" i="6" s="1"/>
  <c r="Z9" i="6"/>
  <c r="V5" i="6"/>
  <c r="V28" i="5"/>
  <c r="AZ21" i="5"/>
  <c r="BB21" i="5" s="1"/>
  <c r="BO21" i="5" s="1"/>
  <c r="T29" i="5"/>
  <c r="AY15" i="5"/>
  <c r="T16" i="5"/>
  <c r="AZ6" i="5"/>
  <c r="BB6" i="5" s="1"/>
  <c r="BO6" i="5" s="1"/>
  <c r="AZ34" i="5"/>
  <c r="BB34" i="5" s="1"/>
  <c r="BO34" i="5" s="1"/>
  <c r="X14" i="5"/>
  <c r="BD14" i="5"/>
  <c r="BL14" i="5" s="1"/>
  <c r="BP14" i="5" s="1"/>
  <c r="AZ24" i="5"/>
  <c r="BB24" i="5" s="1"/>
  <c r="BO24" i="5" s="1"/>
  <c r="AZ22" i="5"/>
  <c r="BB22" i="5" s="1"/>
  <c r="BO22" i="5" s="1"/>
  <c r="V19" i="5"/>
  <c r="O34" i="5"/>
  <c r="T34" i="5" s="1"/>
  <c r="BL29" i="5"/>
  <c r="BP29" i="5" s="1"/>
  <c r="V21" i="5"/>
  <c r="V14" i="5"/>
  <c r="V7" i="5"/>
  <c r="V8" i="5"/>
  <c r="AZ16" i="5"/>
  <c r="BB16" i="5" s="1"/>
  <c r="BO16" i="5" s="1"/>
  <c r="AY16" i="5"/>
  <c r="BK22" i="5"/>
  <c r="BL22" i="5" s="1"/>
  <c r="BP22" i="5" s="1"/>
  <c r="AZ32" i="5"/>
  <c r="BB32" i="5" s="1"/>
  <c r="BO32" i="5" s="1"/>
  <c r="AZ28" i="5"/>
  <c r="BB28" i="5" s="1"/>
  <c r="BO28" i="5" s="1"/>
  <c r="BD34" i="5"/>
  <c r="BK34" i="5"/>
  <c r="BL34" i="5" s="1"/>
  <c r="BP34" i="5" s="1"/>
  <c r="AY30" i="5"/>
  <c r="T31" i="5"/>
  <c r="V23" i="5"/>
  <c r="T35" i="5"/>
  <c r="P35" i="5" s="1"/>
  <c r="T32" i="5"/>
  <c r="W29" i="5"/>
  <c r="AZ14" i="5"/>
  <c r="BB14" i="5" s="1"/>
  <c r="BO14" i="5" s="1"/>
  <c r="T18" i="5"/>
  <c r="W10" i="5"/>
  <c r="P10" i="5" s="1"/>
  <c r="AZ7" i="5"/>
  <c r="BB7" i="5" s="1"/>
  <c r="BO7" i="5" s="1"/>
  <c r="O26" i="5"/>
  <c r="T26" i="5" s="1"/>
  <c r="Y26" i="5"/>
  <c r="W31" i="5"/>
  <c r="V12" i="5"/>
  <c r="BN5" i="5"/>
  <c r="BN27" i="5"/>
  <c r="AY20" i="5"/>
  <c r="AY12" i="5"/>
  <c r="X17" i="5"/>
  <c r="O17" i="5"/>
  <c r="T17" i="5" s="1"/>
  <c r="BK19" i="5"/>
  <c r="BL19" i="5" s="1"/>
  <c r="BP19" i="5" s="1"/>
  <c r="O15" i="5"/>
  <c r="T15" i="5" s="1"/>
  <c r="X15" i="5"/>
  <c r="BK6" i="5"/>
  <c r="BD6" i="5"/>
  <c r="AY24" i="5"/>
  <c r="V15" i="5"/>
  <c r="O30" i="5"/>
  <c r="T30" i="5" s="1"/>
  <c r="X30" i="5"/>
  <c r="T14" i="5"/>
  <c r="BK28" i="5"/>
  <c r="BD28" i="5"/>
  <c r="AY14" i="5"/>
  <c r="O13" i="5"/>
  <c r="T13" i="5" s="1"/>
  <c r="X13" i="5"/>
  <c r="X8" i="5"/>
  <c r="O8" i="5"/>
  <c r="T8" i="5" s="1"/>
  <c r="V30" i="5"/>
  <c r="BK23" i="5"/>
  <c r="BD23" i="5"/>
  <c r="Y17" i="5"/>
  <c r="T24" i="5"/>
  <c r="P24" i="5" s="1"/>
  <c r="AZ19" i="5"/>
  <c r="BB19" i="5" s="1"/>
  <c r="BO19" i="5" s="1"/>
  <c r="AY19" i="5"/>
  <c r="Y15" i="5"/>
  <c r="O21" i="5"/>
  <c r="T21" i="5" s="1"/>
  <c r="X21" i="5"/>
  <c r="O19" i="5"/>
  <c r="T19" i="5" s="1"/>
  <c r="X19" i="5"/>
  <c r="Y30" i="5"/>
  <c r="BK21" i="5"/>
  <c r="BL21" i="5" s="1"/>
  <c r="BP21" i="5" s="1"/>
  <c r="T4" i="5"/>
  <c r="T25" i="5"/>
  <c r="P25" i="5" s="1"/>
  <c r="AY13" i="5"/>
  <c r="Y13" i="5"/>
  <c r="Y8" i="5"/>
  <c r="W4" i="5"/>
  <c r="BK17" i="5"/>
  <c r="BL17" i="5" s="1"/>
  <c r="BP17" i="5" s="1"/>
  <c r="BK15" i="5"/>
  <c r="BD15" i="5"/>
  <c r="O6" i="5"/>
  <c r="T6" i="5" s="1"/>
  <c r="X6" i="5"/>
  <c r="Y21" i="5"/>
  <c r="V17" i="5"/>
  <c r="Y19" i="5"/>
  <c r="AY21" i="5"/>
  <c r="BL20" i="5"/>
  <c r="BP20" i="5" s="1"/>
  <c r="O28" i="5"/>
  <c r="T28" i="5" s="1"/>
  <c r="X28" i="5"/>
  <c r="W28" i="5" s="1"/>
  <c r="AY26" i="5"/>
  <c r="BK13" i="5"/>
  <c r="BD13" i="5"/>
  <c r="BK8" i="5"/>
  <c r="BD8" i="5"/>
  <c r="O23" i="5"/>
  <c r="T23" i="5" s="1"/>
  <c r="X23" i="5"/>
  <c r="W23" i="5" s="1"/>
  <c r="BK30" i="5"/>
  <c r="BL30" i="5" s="1"/>
  <c r="BP30" i="5" s="1"/>
  <c r="AY17" i="5"/>
  <c r="AZ13" i="5"/>
  <c r="BB13" i="5" s="1"/>
  <c r="BO13" i="5" s="1"/>
  <c r="Y6" i="5"/>
  <c r="W34" i="5"/>
  <c r="O29" i="4"/>
  <c r="T29" i="4" s="1"/>
  <c r="X29" i="4"/>
  <c r="AY49" i="4"/>
  <c r="AY41" i="4"/>
  <c r="W48" i="4"/>
  <c r="AY34" i="4"/>
  <c r="P12" i="4"/>
  <c r="BN12" i="4" s="1"/>
  <c r="AY15" i="4"/>
  <c r="AZ57" i="4"/>
  <c r="BB57" i="4" s="1"/>
  <c r="BO57" i="4" s="1"/>
  <c r="T26" i="4"/>
  <c r="P26" i="4" s="1"/>
  <c r="BN26" i="4" s="1"/>
  <c r="AY56" i="4"/>
  <c r="AZ58" i="4"/>
  <c r="BB58" i="4" s="1"/>
  <c r="BO58" i="4" s="1"/>
  <c r="T56" i="4"/>
  <c r="AY42" i="4"/>
  <c r="O14" i="4"/>
  <c r="T14" i="4" s="1"/>
  <c r="P5" i="4"/>
  <c r="BN5" i="4" s="1"/>
  <c r="X54" i="4"/>
  <c r="W54" i="4" s="1"/>
  <c r="O50" i="4"/>
  <c r="T50" i="4" s="1"/>
  <c r="AY36" i="4"/>
  <c r="AY29" i="4"/>
  <c r="BD21" i="4"/>
  <c r="BL21" i="4" s="1"/>
  <c r="BP21" i="4" s="1"/>
  <c r="BD7" i="4"/>
  <c r="BL7" i="4" s="1"/>
  <c r="BP7" i="4" s="1"/>
  <c r="BL33" i="4"/>
  <c r="BP33" i="4" s="1"/>
  <c r="BK41" i="4"/>
  <c r="BL41" i="4" s="1"/>
  <c r="BP41" i="4" s="1"/>
  <c r="AZ13" i="4"/>
  <c r="BB13" i="4" s="1"/>
  <c r="BO13" i="4" s="1"/>
  <c r="AZ14" i="4"/>
  <c r="BB14" i="4" s="1"/>
  <c r="BO14" i="4" s="1"/>
  <c r="AZ40" i="4"/>
  <c r="BB40" i="4" s="1"/>
  <c r="BO40" i="4" s="1"/>
  <c r="AZ39" i="4"/>
  <c r="BB39" i="4" s="1"/>
  <c r="BO39" i="4" s="1"/>
  <c r="O24" i="4"/>
  <c r="T24" i="4" s="1"/>
  <c r="X24" i="4"/>
  <c r="W24" i="4" s="1"/>
  <c r="V41" i="4"/>
  <c r="AZ38" i="4"/>
  <c r="BB38" i="4" s="1"/>
  <c r="BO38" i="4" s="1"/>
  <c r="Y59" i="4"/>
  <c r="AZ32" i="4"/>
  <c r="BB32" i="4" s="1"/>
  <c r="BO32" i="4" s="1"/>
  <c r="Y14" i="4"/>
  <c r="W14" i="4" s="1"/>
  <c r="O54" i="4"/>
  <c r="T54" i="4" s="1"/>
  <c r="AY24" i="4"/>
  <c r="V29" i="4"/>
  <c r="AZ53" i="4"/>
  <c r="BB53" i="4" s="1"/>
  <c r="BO53" i="4" s="1"/>
  <c r="Y41" i="4"/>
  <c r="W41" i="4" s="1"/>
  <c r="W20" i="4"/>
  <c r="P20" i="4" s="1"/>
  <c r="BN20" i="4" s="1"/>
  <c r="W6" i="4"/>
  <c r="P6" i="4" s="1"/>
  <c r="BN6" i="4" s="1"/>
  <c r="O41" i="4"/>
  <c r="T41" i="4" s="1"/>
  <c r="Y29" i="4"/>
  <c r="P9" i="4"/>
  <c r="BN9" i="4" s="1"/>
  <c r="V53" i="4"/>
  <c r="P31" i="4"/>
  <c r="BN31" i="4" s="1"/>
  <c r="BD28" i="4"/>
  <c r="BL28" i="4" s="1"/>
  <c r="BP28" i="4" s="1"/>
  <c r="BD20" i="4"/>
  <c r="BL20" i="4" s="1"/>
  <c r="BP20" i="4" s="1"/>
  <c r="V59" i="4"/>
  <c r="AZ22" i="4"/>
  <c r="BB22" i="4" s="1"/>
  <c r="BO22" i="4" s="1"/>
  <c r="AZ21" i="4"/>
  <c r="BB21" i="4" s="1"/>
  <c r="BO21" i="4" s="1"/>
  <c r="AZ20" i="4"/>
  <c r="BB20" i="4" s="1"/>
  <c r="BO20" i="4" s="1"/>
  <c r="T25" i="4"/>
  <c r="P25" i="4" s="1"/>
  <c r="BN25" i="4" s="1"/>
  <c r="AZ33" i="4"/>
  <c r="BB33" i="4" s="1"/>
  <c r="BO33" i="4" s="1"/>
  <c r="O10" i="4"/>
  <c r="T10" i="4" s="1"/>
  <c r="X10" i="4"/>
  <c r="W10" i="4" s="1"/>
  <c r="P40" i="4"/>
  <c r="BN40" i="4" s="1"/>
  <c r="O55" i="4"/>
  <c r="T55" i="4" s="1"/>
  <c r="X55" i="4"/>
  <c r="O51" i="4"/>
  <c r="T51" i="4" s="1"/>
  <c r="X51" i="4"/>
  <c r="W51" i="4" s="1"/>
  <c r="O47" i="4"/>
  <c r="T47" i="4" s="1"/>
  <c r="X47" i="4"/>
  <c r="O43" i="4"/>
  <c r="T43" i="4" s="1"/>
  <c r="X43" i="4"/>
  <c r="Y55" i="4"/>
  <c r="V55" i="4"/>
  <c r="V47" i="4"/>
  <c r="P7" i="4"/>
  <c r="BN7" i="4" s="1"/>
  <c r="P11" i="4"/>
  <c r="BN11" i="4" s="1"/>
  <c r="P19" i="4"/>
  <c r="BN19" i="4" s="1"/>
  <c r="P27" i="4"/>
  <c r="BN27" i="4" s="1"/>
  <c r="P39" i="4"/>
  <c r="BN39" i="4" s="1"/>
  <c r="T59" i="4"/>
  <c r="O53" i="4"/>
  <c r="T53" i="4" s="1"/>
  <c r="X53" i="4"/>
  <c r="W53" i="4" s="1"/>
  <c r="O49" i="4"/>
  <c r="T49" i="4" s="1"/>
  <c r="X49" i="4"/>
  <c r="Y49" i="4"/>
  <c r="O45" i="4"/>
  <c r="T45" i="4" s="1"/>
  <c r="X45" i="4"/>
  <c r="Y45" i="4"/>
  <c r="Y47" i="4"/>
  <c r="Y43" i="4"/>
  <c r="V51" i="4"/>
  <c r="V43" i="4"/>
  <c r="BL52" i="4"/>
  <c r="BP52" i="4" s="1"/>
  <c r="BL48" i="4"/>
  <c r="BP48" i="4" s="1"/>
  <c r="BL18" i="4"/>
  <c r="BP18" i="4" s="1"/>
  <c r="W44" i="4"/>
  <c r="P37" i="6" l="1"/>
  <c r="BN37" i="6" s="1"/>
  <c r="P43" i="6"/>
  <c r="P68" i="6"/>
  <c r="BN68" i="6" s="1"/>
  <c r="P66" i="6"/>
  <c r="BN66" i="6" s="1"/>
  <c r="P45" i="6"/>
  <c r="R45" i="6" s="1"/>
  <c r="Q45" i="6" s="1"/>
  <c r="P62" i="6"/>
  <c r="R62" i="6" s="1"/>
  <c r="Q62" i="6" s="1"/>
  <c r="P53" i="6"/>
  <c r="BN53" i="6" s="1"/>
  <c r="W23" i="4"/>
  <c r="W52" i="4"/>
  <c r="P14" i="4"/>
  <c r="BN14" i="4" s="1"/>
  <c r="W56" i="4"/>
  <c r="P56" i="4" s="1"/>
  <c r="BN56" i="4" s="1"/>
  <c r="P50" i="4"/>
  <c r="BN50" i="4" s="1"/>
  <c r="P23" i="4"/>
  <c r="BN23" i="4" s="1"/>
  <c r="P18" i="4"/>
  <c r="BN18" i="4" s="1"/>
  <c r="P34" i="4"/>
  <c r="BN34" i="4" s="1"/>
  <c r="W55" i="4"/>
  <c r="P55" i="4" s="1"/>
  <c r="BN55" i="4" s="1"/>
  <c r="P58" i="4"/>
  <c r="BN58" i="4" s="1"/>
  <c r="W33" i="4"/>
  <c r="P33" i="4" s="1"/>
  <c r="BN33" i="4" s="1"/>
  <c r="P48" i="4"/>
  <c r="BN48" i="4" s="1"/>
  <c r="W59" i="4"/>
  <c r="P59" i="4" s="1"/>
  <c r="BN59" i="4" s="1"/>
  <c r="P52" i="4"/>
  <c r="BN52" i="4" s="1"/>
  <c r="P57" i="4"/>
  <c r="BN57" i="4" s="1"/>
  <c r="W15" i="4"/>
  <c r="P15" i="4" s="1"/>
  <c r="BN15" i="4" s="1"/>
  <c r="P10" i="6"/>
  <c r="BN10" i="6" s="1"/>
  <c r="P11" i="6"/>
  <c r="BN11" i="6" s="1"/>
  <c r="P48" i="6"/>
  <c r="R49" i="6" s="1"/>
  <c r="Q49" i="6" s="1"/>
  <c r="P25" i="6"/>
  <c r="BN25" i="6" s="1"/>
  <c r="P46" i="6"/>
  <c r="BN46" i="6" s="1"/>
  <c r="P24" i="6"/>
  <c r="BN24" i="6" s="1"/>
  <c r="P52" i="6"/>
  <c r="BN52" i="6" s="1"/>
  <c r="P42" i="6"/>
  <c r="BN42" i="6" s="1"/>
  <c r="P42" i="4"/>
  <c r="BN42" i="4" s="1"/>
  <c r="W45" i="4"/>
  <c r="P45" i="4" s="1"/>
  <c r="BN45" i="4" s="1"/>
  <c r="P41" i="4"/>
  <c r="BN41" i="4" s="1"/>
  <c r="P46" i="4"/>
  <c r="BN46" i="4" s="1"/>
  <c r="W14" i="5"/>
  <c r="P20" i="5"/>
  <c r="W26" i="5"/>
  <c r="P26" i="5" s="1"/>
  <c r="P18" i="5"/>
  <c r="BN18" i="5" s="1"/>
  <c r="P16" i="5"/>
  <c r="BN16" i="5" s="1"/>
  <c r="P32" i="5"/>
  <c r="BN32" i="5" s="1"/>
  <c r="P29" i="5"/>
  <c r="BN29" i="5" s="1"/>
  <c r="W7" i="5"/>
  <c r="P7" i="5" s="1"/>
  <c r="BN7" i="5" s="1"/>
  <c r="P28" i="6"/>
  <c r="BN28" i="6" s="1"/>
  <c r="P81" i="6"/>
  <c r="BN81" i="6" s="1"/>
  <c r="P54" i="6"/>
  <c r="R55" i="6" s="1"/>
  <c r="Q55" i="6" s="1"/>
  <c r="P73" i="6"/>
  <c r="BN73" i="6" s="1"/>
  <c r="P14" i="6"/>
  <c r="BN14" i="6" s="1"/>
  <c r="P15" i="6"/>
  <c r="BN15" i="6" s="1"/>
  <c r="R41" i="6"/>
  <c r="Q41" i="6" s="1"/>
  <c r="P58" i="6"/>
  <c r="BN58" i="6" s="1"/>
  <c r="P36" i="6"/>
  <c r="R32" i="6"/>
  <c r="Q32" i="6" s="1"/>
  <c r="P44" i="4"/>
  <c r="BN44" i="4" s="1"/>
  <c r="W49" i="4"/>
  <c r="P49" i="4" s="1"/>
  <c r="BN49" i="4" s="1"/>
  <c r="P54" i="4"/>
  <c r="BN54" i="4" s="1"/>
  <c r="P24" i="4"/>
  <c r="BN24" i="4" s="1"/>
  <c r="W29" i="4"/>
  <c r="P29" i="4" s="1"/>
  <c r="BN29" i="4" s="1"/>
  <c r="P12" i="5"/>
  <c r="BN12" i="5" s="1"/>
  <c r="P28" i="5"/>
  <c r="BN28" i="5" s="1"/>
  <c r="P34" i="5"/>
  <c r="R35" i="5" s="1"/>
  <c r="Q35" i="5" s="1"/>
  <c r="P76" i="6"/>
  <c r="R77" i="6" s="1"/>
  <c r="Q77" i="6" s="1"/>
  <c r="W9" i="6"/>
  <c r="P9" i="6" s="1"/>
  <c r="BN9" i="6" s="1"/>
  <c r="P83" i="6"/>
  <c r="R82" i="6" s="1"/>
  <c r="Q82" i="6" s="1"/>
  <c r="P47" i="6"/>
  <c r="P85" i="6"/>
  <c r="W20" i="6"/>
  <c r="P20" i="6" s="1"/>
  <c r="R20" i="6" s="1"/>
  <c r="Q20" i="6" s="1"/>
  <c r="P64" i="6"/>
  <c r="BN64" i="6" s="1"/>
  <c r="P59" i="6"/>
  <c r="BN59" i="6" s="1"/>
  <c r="P65" i="6"/>
  <c r="BN65" i="6" s="1"/>
  <c r="P80" i="6"/>
  <c r="P69" i="6"/>
  <c r="P61" i="6"/>
  <c r="R61" i="6" s="1"/>
  <c r="Q61" i="6" s="1"/>
  <c r="BN35" i="6"/>
  <c r="R34" i="6"/>
  <c r="Q34" i="6" s="1"/>
  <c r="R35" i="6"/>
  <c r="Q35" i="6" s="1"/>
  <c r="W16" i="6"/>
  <c r="P16" i="6" s="1"/>
  <c r="R16" i="6" s="1"/>
  <c r="Q16" i="6" s="1"/>
  <c r="R56" i="6"/>
  <c r="Q56" i="6" s="1"/>
  <c r="W12" i="6"/>
  <c r="P12" i="6" s="1"/>
  <c r="R12" i="6" s="1"/>
  <c r="Q12" i="6" s="1"/>
  <c r="P38" i="6"/>
  <c r="R39" i="6" s="1"/>
  <c r="Q39" i="6" s="1"/>
  <c r="BN72" i="6"/>
  <c r="BN50" i="6"/>
  <c r="R50" i="6"/>
  <c r="Q50" i="6" s="1"/>
  <c r="R51" i="6"/>
  <c r="Q51" i="6" s="1"/>
  <c r="BN71" i="6"/>
  <c r="R71" i="6"/>
  <c r="Q71" i="6" s="1"/>
  <c r="BN7" i="6"/>
  <c r="R7" i="6"/>
  <c r="Q7" i="6" s="1"/>
  <c r="BN84" i="6"/>
  <c r="BN78" i="6"/>
  <c r="BN49" i="6"/>
  <c r="BN43" i="6"/>
  <c r="BN17" i="6"/>
  <c r="BN29" i="6"/>
  <c r="BN26" i="6"/>
  <c r="R26" i="6"/>
  <c r="Q26" i="6" s="1"/>
  <c r="BN57" i="6"/>
  <c r="R57" i="6"/>
  <c r="Q57" i="6" s="1"/>
  <c r="BN31" i="6"/>
  <c r="R31" i="6"/>
  <c r="Q31" i="6" s="1"/>
  <c r="P79" i="6"/>
  <c r="R78" i="6" s="1"/>
  <c r="Q78" i="6" s="1"/>
  <c r="W8" i="6"/>
  <c r="P8" i="6" s="1"/>
  <c r="R70" i="6"/>
  <c r="Q70" i="6" s="1"/>
  <c r="BN70" i="6"/>
  <c r="BN40" i="6"/>
  <c r="R40" i="6"/>
  <c r="Q40" i="6" s="1"/>
  <c r="BN13" i="6"/>
  <c r="BN55" i="6"/>
  <c r="BN6" i="6"/>
  <c r="R6" i="6"/>
  <c r="Q6" i="6" s="1"/>
  <c r="W4" i="6"/>
  <c r="P4" i="6" s="1"/>
  <c r="BN22" i="6"/>
  <c r="R22" i="6"/>
  <c r="Q22" i="6" s="1"/>
  <c r="BN30" i="6"/>
  <c r="R30" i="6"/>
  <c r="Q30" i="6" s="1"/>
  <c r="BN27" i="6"/>
  <c r="R27" i="6"/>
  <c r="Q27" i="6" s="1"/>
  <c r="BN75" i="6"/>
  <c r="R75" i="6"/>
  <c r="Q75" i="6" s="1"/>
  <c r="BN63" i="6"/>
  <c r="BN23" i="6"/>
  <c r="R23" i="6"/>
  <c r="Q23" i="6" s="1"/>
  <c r="W86" i="6"/>
  <c r="P86" i="6" s="1"/>
  <c r="R74" i="6"/>
  <c r="Q74" i="6" s="1"/>
  <c r="BN74" i="6"/>
  <c r="BN77" i="6"/>
  <c r="W5" i="6"/>
  <c r="P5" i="6" s="1"/>
  <c r="BN44" i="6"/>
  <c r="BN33" i="6"/>
  <c r="R33" i="6"/>
  <c r="Q33" i="6" s="1"/>
  <c r="BL13" i="6"/>
  <c r="BP13" i="6" s="1"/>
  <c r="W18" i="6"/>
  <c r="P18" i="6" s="1"/>
  <c r="BN39" i="6"/>
  <c r="P4" i="5"/>
  <c r="P31" i="5"/>
  <c r="BN31" i="5" s="1"/>
  <c r="BN10" i="5"/>
  <c r="R10" i="5"/>
  <c r="Q10" i="5" s="1"/>
  <c r="R11" i="5"/>
  <c r="Q11" i="5" s="1"/>
  <c r="W17" i="5"/>
  <c r="P17" i="5" s="1"/>
  <c r="BL15" i="5"/>
  <c r="BP15" i="5" s="1"/>
  <c r="W13" i="5"/>
  <c r="BL28" i="5"/>
  <c r="BP28" i="5" s="1"/>
  <c r="BN11" i="5"/>
  <c r="P23" i="5"/>
  <c r="BN23" i="5" s="1"/>
  <c r="P14" i="5"/>
  <c r="BN14" i="5" s="1"/>
  <c r="W6" i="5"/>
  <c r="P6" i="5" s="1"/>
  <c r="BN6" i="5" s="1"/>
  <c r="W19" i="5"/>
  <c r="P19" i="5" s="1"/>
  <c r="BL23" i="5"/>
  <c r="BP23" i="5" s="1"/>
  <c r="P13" i="5"/>
  <c r="W30" i="5"/>
  <c r="P30" i="5" s="1"/>
  <c r="BN25" i="5"/>
  <c r="R25" i="5"/>
  <c r="Q25" i="5" s="1"/>
  <c r="BN33" i="5"/>
  <c r="R33" i="5"/>
  <c r="Q33" i="5" s="1"/>
  <c r="BN24" i="5"/>
  <c r="R24" i="5"/>
  <c r="Q24" i="5" s="1"/>
  <c r="BL13" i="5"/>
  <c r="BP13" i="5" s="1"/>
  <c r="W21" i="5"/>
  <c r="P21" i="5" s="1"/>
  <c r="BN20" i="5"/>
  <c r="P22" i="5"/>
  <c r="R32" i="5"/>
  <c r="Q32" i="5" s="1"/>
  <c r="BN35" i="5"/>
  <c r="W8" i="5"/>
  <c r="P8" i="5" s="1"/>
  <c r="BL8" i="5"/>
  <c r="BP8" i="5" s="1"/>
  <c r="BL6" i="5"/>
  <c r="BP6" i="5" s="1"/>
  <c r="W15" i="5"/>
  <c r="P15" i="5" s="1"/>
  <c r="P10" i="4"/>
  <c r="BN10" i="4" s="1"/>
  <c r="P51" i="4"/>
  <c r="BN51" i="4" s="1"/>
  <c r="P53" i="4"/>
  <c r="BN53" i="4" s="1"/>
  <c r="W47" i="4"/>
  <c r="P47" i="4" s="1"/>
  <c r="BN47" i="4" s="1"/>
  <c r="W43" i="4"/>
  <c r="P43" i="4" s="1"/>
  <c r="BN43" i="4" s="1"/>
  <c r="R68" i="6" l="1"/>
  <c r="Q68" i="6" s="1"/>
  <c r="R36" i="6"/>
  <c r="Q36" i="6" s="1"/>
  <c r="R44" i="6"/>
  <c r="Q44" i="6" s="1"/>
  <c r="BN45" i="6"/>
  <c r="R81" i="6"/>
  <c r="Q81" i="6" s="1"/>
  <c r="BN48" i="6"/>
  <c r="R48" i="6"/>
  <c r="Q48" i="6" s="1"/>
  <c r="BN62" i="6"/>
  <c r="BN83" i="6"/>
  <c r="R28" i="6"/>
  <c r="Q28" i="6" s="1"/>
  <c r="R66" i="6"/>
  <c r="Q66" i="6" s="1"/>
  <c r="R52" i="6"/>
  <c r="Q52" i="6" s="1"/>
  <c r="BN80" i="6"/>
  <c r="R67" i="6"/>
  <c r="Q67" i="6" s="1"/>
  <c r="R63" i="6"/>
  <c r="Q63" i="6" s="1"/>
  <c r="R24" i="6"/>
  <c r="Q24" i="6" s="1"/>
  <c r="R42" i="6"/>
  <c r="Q42" i="6" s="1"/>
  <c r="R25" i="6"/>
  <c r="Q25" i="6" s="1"/>
  <c r="BN54" i="6"/>
  <c r="BN69" i="6"/>
  <c r="R53" i="6"/>
  <c r="Q53" i="6" s="1"/>
  <c r="R10" i="6"/>
  <c r="Q10" i="6" s="1"/>
  <c r="R29" i="6"/>
  <c r="Q29" i="6" s="1"/>
  <c r="R11" i="6"/>
  <c r="Q11" i="6" s="1"/>
  <c r="R43" i="6"/>
  <c r="Q43" i="6" s="1"/>
  <c r="R14" i="6"/>
  <c r="Q14" i="6" s="1"/>
  <c r="R47" i="6"/>
  <c r="Q47" i="6" s="1"/>
  <c r="R54" i="6"/>
  <c r="Q54" i="6" s="1"/>
  <c r="BN36" i="6"/>
  <c r="R72" i="6"/>
  <c r="Q72" i="6" s="1"/>
  <c r="R15" i="6"/>
  <c r="Q15" i="6" s="1"/>
  <c r="BN26" i="5"/>
  <c r="R27" i="5"/>
  <c r="Q27" i="5" s="1"/>
  <c r="R28" i="5"/>
  <c r="Q28" i="5" s="1"/>
  <c r="R26" i="5"/>
  <c r="Q26" i="5" s="1"/>
  <c r="R29" i="5"/>
  <c r="Q29" i="5" s="1"/>
  <c r="R34" i="5"/>
  <c r="Q34" i="5" s="1"/>
  <c r="BN4" i="5"/>
  <c r="R4" i="5"/>
  <c r="Q4" i="5" s="1"/>
  <c r="BN34" i="5"/>
  <c r="R5" i="5"/>
  <c r="Q5" i="5" s="1"/>
  <c r="R73" i="6"/>
  <c r="Q73" i="6" s="1"/>
  <c r="R83" i="6"/>
  <c r="Q83" i="6" s="1"/>
  <c r="BN47" i="6"/>
  <c r="R80" i="6"/>
  <c r="Q80" i="6" s="1"/>
  <c r="R37" i="6"/>
  <c r="Q37" i="6" s="1"/>
  <c r="BN85" i="6"/>
  <c r="R65" i="6"/>
  <c r="Q65" i="6" s="1"/>
  <c r="BN20" i="6"/>
  <c r="R38" i="6"/>
  <c r="Q38" i="6" s="1"/>
  <c r="R69" i="6"/>
  <c r="Q69" i="6" s="1"/>
  <c r="R21" i="6"/>
  <c r="Q21" i="6" s="1"/>
  <c r="R64" i="6"/>
  <c r="Q64" i="6" s="1"/>
  <c r="R13" i="5"/>
  <c r="Q13" i="5" s="1"/>
  <c r="BN76" i="6"/>
  <c r="R59" i="6"/>
  <c r="Q59" i="6" s="1"/>
  <c r="R58" i="6"/>
  <c r="Q58" i="6" s="1"/>
  <c r="R76" i="6"/>
  <c r="Q76" i="6" s="1"/>
  <c r="BN16" i="6"/>
  <c r="R46" i="6"/>
  <c r="Q46" i="6" s="1"/>
  <c r="R9" i="6"/>
  <c r="Q9" i="6" s="1"/>
  <c r="BN61" i="6"/>
  <c r="R60" i="6"/>
  <c r="Q60" i="6" s="1"/>
  <c r="R13" i="6"/>
  <c r="Q13" i="6" s="1"/>
  <c r="BN38" i="6"/>
  <c r="R17" i="6"/>
  <c r="Q17" i="6" s="1"/>
  <c r="BN12" i="6"/>
  <c r="BN18" i="6"/>
  <c r="R18" i="6"/>
  <c r="Q18" i="6" s="1"/>
  <c r="R19" i="6"/>
  <c r="Q19" i="6" s="1"/>
  <c r="BN4" i="6"/>
  <c r="R4" i="6"/>
  <c r="Q4" i="6" s="1"/>
  <c r="R86" i="6"/>
  <c r="Q86" i="6" s="1"/>
  <c r="BN86" i="6"/>
  <c r="R85" i="6"/>
  <c r="Q85" i="6" s="1"/>
  <c r="BN79" i="6"/>
  <c r="R79" i="6"/>
  <c r="Q79" i="6" s="1"/>
  <c r="R5" i="6"/>
  <c r="Q5" i="6" s="1"/>
  <c r="BN5" i="6"/>
  <c r="BN8" i="6"/>
  <c r="R8" i="6"/>
  <c r="Q8" i="6" s="1"/>
  <c r="R7" i="5"/>
  <c r="Q7" i="5" s="1"/>
  <c r="BN17" i="5"/>
  <c r="R16" i="5"/>
  <c r="Q16" i="5" s="1"/>
  <c r="R17" i="5"/>
  <c r="Q17" i="5" s="1"/>
  <c r="R18" i="5"/>
  <c r="Q18" i="5" s="1"/>
  <c r="R19" i="5"/>
  <c r="Q19" i="5" s="1"/>
  <c r="BN19" i="5"/>
  <c r="BN13" i="5"/>
  <c r="R6" i="5"/>
  <c r="Q6" i="5" s="1"/>
  <c r="R12" i="5"/>
  <c r="Q12" i="5" s="1"/>
  <c r="BN15" i="5"/>
  <c r="R15" i="5"/>
  <c r="Q15" i="5" s="1"/>
  <c r="R14" i="5"/>
  <c r="Q14" i="5" s="1"/>
  <c r="BN21" i="5"/>
  <c r="R21" i="5"/>
  <c r="Q21" i="5" s="1"/>
  <c r="R20" i="5"/>
  <c r="Q20" i="5" s="1"/>
  <c r="BN30" i="5"/>
  <c r="R30" i="5"/>
  <c r="Q30" i="5" s="1"/>
  <c r="R31" i="5"/>
  <c r="Q31" i="5" s="1"/>
  <c r="BN8" i="5"/>
  <c r="R8" i="5"/>
  <c r="Q8" i="5" s="1"/>
  <c r="R9" i="5"/>
  <c r="Q9" i="5" s="1"/>
  <c r="BN22" i="5"/>
  <c r="R22" i="5"/>
  <c r="Q22" i="5" s="1"/>
  <c r="R23" i="5"/>
  <c r="Q23" i="5" s="1"/>
</calcChain>
</file>

<file path=xl/sharedStrings.xml><?xml version="1.0" encoding="utf-8"?>
<sst xmlns="http://schemas.openxmlformats.org/spreadsheetml/2006/main" count="606" uniqueCount="199">
  <si>
    <t>Input (Literature)</t>
  </si>
  <si>
    <t>Output (Literature)</t>
  </si>
  <si>
    <t>SSOT Parameters</t>
  </si>
  <si>
    <t>prior SSOT output</t>
  </si>
  <si>
    <t>SSOT Calculations</t>
  </si>
  <si>
    <t>prior CPT Calculations</t>
  </si>
  <si>
    <t>prior TAX calculations</t>
  </si>
  <si>
    <t>α</t>
  </si>
  <si>
    <t>β</t>
  </si>
  <si>
    <t>b</t>
  </si>
  <si>
    <t>Problem</t>
  </si>
  <si>
    <t>x1</t>
  </si>
  <si>
    <t>x2</t>
  </si>
  <si>
    <t>x3</t>
  </si>
  <si>
    <t>x4</t>
  </si>
  <si>
    <t>p1</t>
  </si>
  <si>
    <t>p2</t>
  </si>
  <si>
    <t>p3</t>
  </si>
  <si>
    <t>p4</t>
  </si>
  <si>
    <t>CE</t>
  </si>
  <si>
    <t>Choice%</t>
  </si>
  <si>
    <t>Pref</t>
  </si>
  <si>
    <t>V</t>
  </si>
  <si>
    <t>PrefMatch</t>
  </si>
  <si>
    <t>βb</t>
  </si>
  <si>
    <t>μ</t>
  </si>
  <si>
    <t>x1-μ</t>
  </si>
  <si>
    <t>x2-μ</t>
  </si>
  <si>
    <t>x3-μ</t>
  </si>
  <si>
    <t>x4-μ</t>
  </si>
  <si>
    <t>sum x</t>
  </si>
  <si>
    <t>Chk1</t>
  </si>
  <si>
    <t>Chk2</t>
  </si>
  <si>
    <t>Chk3</t>
  </si>
  <si>
    <t>Chk4</t>
  </si>
  <si>
    <t>n</t>
  </si>
  <si>
    <t>u(x1)</t>
  </si>
  <si>
    <t>u(x2)</t>
  </si>
  <si>
    <t>u(x3)</t>
  </si>
  <si>
    <t>u(x4)</t>
  </si>
  <si>
    <t>w1</t>
  </si>
  <si>
    <t>w2</t>
  </si>
  <si>
    <t>w3</t>
  </si>
  <si>
    <t>w4</t>
  </si>
  <si>
    <t>Σw</t>
  </si>
  <si>
    <t>Σwu</t>
  </si>
  <si>
    <t>CPTcalc</t>
  </si>
  <si>
    <t>TAXcalc</t>
  </si>
  <si>
    <t>Table3</t>
  </si>
  <si>
    <t>1.A</t>
  </si>
  <si>
    <t>1.B</t>
  </si>
  <si>
    <t>2.C</t>
  </si>
  <si>
    <t>2.D</t>
  </si>
  <si>
    <t>3.A</t>
  </si>
  <si>
    <t>3.B</t>
  </si>
  <si>
    <t>3'.A</t>
  </si>
  <si>
    <t>3'.B</t>
  </si>
  <si>
    <t>4.C</t>
  </si>
  <si>
    <t>4.D</t>
  </si>
  <si>
    <t>4'.C</t>
  </si>
  <si>
    <t>4'.D</t>
  </si>
  <si>
    <t>7.A</t>
  </si>
  <si>
    <t>7.B</t>
  </si>
  <si>
    <t>8.C</t>
  </si>
  <si>
    <t>8.D</t>
  </si>
  <si>
    <t>7'.A</t>
  </si>
  <si>
    <t>7'.B</t>
  </si>
  <si>
    <t>8'.C</t>
  </si>
  <si>
    <t>8'.D</t>
  </si>
  <si>
    <t>11.A</t>
  </si>
  <si>
    <t>11.B</t>
  </si>
  <si>
    <t>12.C</t>
  </si>
  <si>
    <t>12.D</t>
  </si>
  <si>
    <t>13.A</t>
  </si>
  <si>
    <t>13.B</t>
  </si>
  <si>
    <t>13'.C</t>
  </si>
  <si>
    <t>13'.D</t>
  </si>
  <si>
    <t>14.A</t>
  </si>
  <si>
    <t>14.B</t>
  </si>
  <si>
    <t>14'.C</t>
  </si>
  <si>
    <t>14'.D</t>
  </si>
  <si>
    <t>1.1.A</t>
  </si>
  <si>
    <t>1.1.B</t>
  </si>
  <si>
    <t>1.2.A'</t>
  </si>
  <si>
    <t>1.2.B'</t>
  </si>
  <si>
    <t>3.1.I</t>
  </si>
  <si>
    <t>3.1.J</t>
  </si>
  <si>
    <t>3.2.M</t>
  </si>
  <si>
    <t>3.2.N</t>
  </si>
  <si>
    <t>3.3.I'</t>
  </si>
  <si>
    <t>3.3.J'</t>
  </si>
  <si>
    <t>4.K</t>
  </si>
  <si>
    <t>4.L</t>
  </si>
  <si>
    <t>5.1.s</t>
  </si>
  <si>
    <t>5.1.t</t>
  </si>
  <si>
    <t>5.2.u</t>
  </si>
  <si>
    <t>5.2.v</t>
  </si>
  <si>
    <t>6.1.w</t>
  </si>
  <si>
    <t>6.1.x</t>
  </si>
  <si>
    <t>6.2.y</t>
  </si>
  <si>
    <t>6.2.z</t>
  </si>
  <si>
    <t>7.1.M</t>
  </si>
  <si>
    <t>7.1.N</t>
  </si>
  <si>
    <t>7.2.O</t>
  </si>
  <si>
    <t>7.2.P</t>
  </si>
  <si>
    <t>8.1.Q</t>
  </si>
  <si>
    <t>8.1.R</t>
  </si>
  <si>
    <t>8.2.S</t>
  </si>
  <si>
    <t>8.2.T</t>
  </si>
  <si>
    <t>9.1.A</t>
  </si>
  <si>
    <t>9.1.B</t>
  </si>
  <si>
    <t>9.2.C</t>
  </si>
  <si>
    <t>9.2.D</t>
  </si>
  <si>
    <t>9.3.X</t>
  </si>
  <si>
    <t>9.3.Y</t>
  </si>
  <si>
    <t>10.1.E</t>
  </si>
  <si>
    <t>10.1.F</t>
  </si>
  <si>
    <t>10.2.G</t>
  </si>
  <si>
    <t>10.2.H</t>
  </si>
  <si>
    <t>10.3.I</t>
  </si>
  <si>
    <t>10.3.J</t>
  </si>
  <si>
    <t>10.4.K</t>
  </si>
  <si>
    <t>10.4.L</t>
  </si>
  <si>
    <t>10.5.M</t>
  </si>
  <si>
    <t>10.5.N</t>
  </si>
  <si>
    <t>12.1.A+</t>
  </si>
  <si>
    <t>12.1.B+</t>
  </si>
  <si>
    <t>12.2.A-</t>
  </si>
  <si>
    <t>12.2.B-</t>
  </si>
  <si>
    <t>12.3.A</t>
  </si>
  <si>
    <t>12.3.B</t>
  </si>
  <si>
    <t>12.4.F+</t>
  </si>
  <si>
    <t>12.G+</t>
  </si>
  <si>
    <t>12.5.F-</t>
  </si>
  <si>
    <t>12.5.G-</t>
  </si>
  <si>
    <t>12.6.F</t>
  </si>
  <si>
    <t>12.6.G</t>
  </si>
  <si>
    <t>12.7.F'</t>
  </si>
  <si>
    <t>12.7.G'</t>
  </si>
  <si>
    <t>12.8.H</t>
  </si>
  <si>
    <t>12.8.I</t>
  </si>
  <si>
    <t>13.1.S</t>
  </si>
  <si>
    <t>13.1.R</t>
  </si>
  <si>
    <t>13.2.S'</t>
  </si>
  <si>
    <t>13.2.R'</t>
  </si>
  <si>
    <t>14.1.S</t>
  </si>
  <si>
    <t>14.1.R</t>
  </si>
  <si>
    <t>14.2.S'</t>
  </si>
  <si>
    <t>14.2.R'</t>
  </si>
  <si>
    <t>15.1.S</t>
  </si>
  <si>
    <t>15.1.R</t>
  </si>
  <si>
    <t>15.2.S2</t>
  </si>
  <si>
    <t>15.2.R2</t>
  </si>
  <si>
    <t>16.1.S0</t>
  </si>
  <si>
    <t>16.1.R0</t>
  </si>
  <si>
    <t>16.2.S</t>
  </si>
  <si>
    <t>16.2.R</t>
  </si>
  <si>
    <t>17.1.S'</t>
  </si>
  <si>
    <t>17.1.R'</t>
  </si>
  <si>
    <t>17.2.S2'</t>
  </si>
  <si>
    <t>17.2.R2'</t>
  </si>
  <si>
    <t>G0</t>
  </si>
  <si>
    <t>G+(3.1.I)</t>
  </si>
  <si>
    <t>G-(3.1.J)</t>
  </si>
  <si>
    <t>Negative</t>
  </si>
  <si>
    <t>Type</t>
  </si>
  <si>
    <t>Positive</t>
  </si>
  <si>
    <t>Mixed</t>
  </si>
  <si>
    <t>λ</t>
  </si>
  <si>
    <t>γ</t>
  </si>
  <si>
    <t>δ</t>
  </si>
  <si>
    <t>β,α</t>
  </si>
  <si>
    <t>t(p1)</t>
  </si>
  <si>
    <t>t(p2)</t>
  </si>
  <si>
    <t>t(p3)</t>
  </si>
  <si>
    <t>t(p4)</t>
  </si>
  <si>
    <t>Σt(p)</t>
  </si>
  <si>
    <t>A.x1</t>
  </si>
  <si>
    <t>B.x2</t>
  </si>
  <si>
    <t>C.x3</t>
  </si>
  <si>
    <t>D.x4</t>
  </si>
  <si>
    <t>&lt;mixed&gt;</t>
  </si>
  <si>
    <t>priorSSOT</t>
  </si>
  <si>
    <t>priorCPT</t>
  </si>
  <si>
    <t>priorTAX</t>
  </si>
  <si>
    <t>σ</t>
  </si>
  <si>
    <t>θ</t>
  </si>
  <si>
    <r>
      <t xml:space="preserve">KT1979 (Kahneman, D., &amp; Tversky, A. (1979). Prospect theory: An analysis of decision under risk. </t>
    </r>
    <r>
      <rPr>
        <i/>
        <sz val="11"/>
        <color theme="1"/>
        <rFont val="Calibri"/>
        <family val="2"/>
        <scheme val="minor"/>
      </rPr>
      <t>Econometrica</t>
    </r>
    <r>
      <rPr>
        <sz val="11"/>
        <color theme="1"/>
        <rFont val="Calibri"/>
        <family val="2"/>
        <scheme val="minor"/>
      </rPr>
      <t>, 263-291.)</t>
    </r>
  </si>
  <si>
    <r>
      <t xml:space="preserve">TK1992 (Tversky, A., &amp; Kahneman, D. (1992). Advances in prospect theory: Cumulative representation of uncertainty. </t>
    </r>
    <r>
      <rPr>
        <i/>
        <sz val="11"/>
        <color theme="1"/>
        <rFont val="Calibri"/>
        <family val="2"/>
        <scheme val="minor"/>
      </rPr>
      <t>Journal of Risk and Uncertainty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(4), 297-323.)</t>
    </r>
  </si>
  <si>
    <r>
      <t xml:space="preserve">Birnbaum2008 (Birnbaum, M. H. (2008). New paradoxes of risky decision making. </t>
    </r>
    <r>
      <rPr>
        <i/>
        <sz val="11"/>
        <color theme="1"/>
        <rFont val="Calibri"/>
        <family val="2"/>
        <scheme val="minor"/>
      </rPr>
      <t>Psychological Review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115</t>
    </r>
    <r>
      <rPr>
        <sz val="11"/>
        <color theme="1"/>
        <rFont val="Calibri"/>
        <family val="2"/>
        <scheme val="minor"/>
      </rPr>
      <t>(2), 463.)</t>
    </r>
  </si>
  <si>
    <t>This spreadsheet supplements Pandey, M. (2018). The opportunity-threat theory of decision-making under risk. Judgement and Decision Making, 13(1).</t>
  </si>
  <si>
    <t>It includes detailed calculations for simplified special opportunity-threat model (SSOT), cumulative prospect theory model (CPT) and transfer of attention exchange model (TAX) for a range of problems discussed in the literature.</t>
  </si>
  <si>
    <t>Problems used in the tables in the paper are as follows:</t>
  </si>
  <si>
    <t>Sheet TK1992 (rows 17, 28, 34 and 47) for Table 1</t>
  </si>
  <si>
    <t>Sheet Birnbaum2008 (rows 4, 5, 6 and 7) for Table 2</t>
  </si>
  <si>
    <t>Sheet Birnbaum2008 (rows 84, 85, and 86) for Table 3</t>
  </si>
  <si>
    <t>Sheet Birnbaum2008 (rows 64, 65, 66 and 67) for Table 4</t>
  </si>
  <si>
    <t>Sheet Title (Reference):</t>
  </si>
  <si>
    <t>Rounding off at individual component level shows slightly different numbers in Table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</si>
</sst>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00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rgb="FFCE0A8D"/>
      <name val="Calibri"/>
      <family val="2"/>
      <scheme val="minor"/>
    </font>
    <font>
      <sz val="10"/>
      <color rgb="FF996600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5" tint="-0.249977111117893"/>
      <name val="Calibri"/>
      <family val="2"/>
    </font>
    <font>
      <b/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</font>
    <font>
      <b/>
      <sz val="10"/>
      <name val="Calibri"/>
      <family val="2"/>
    </font>
    <font>
      <b/>
      <sz val="10"/>
      <color rgb="FFCE0A8D"/>
      <name val="Calibri"/>
      <family val="2"/>
      <scheme val="minor"/>
    </font>
    <font>
      <b/>
      <sz val="10"/>
      <color rgb="FFCE0A8D"/>
      <name val="Calibri"/>
      <family val="2"/>
    </font>
    <font>
      <b/>
      <sz val="10"/>
      <color rgb="FF99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0A8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165" fontId="8" fillId="0" borderId="0" xfId="0" applyNumberFormat="1" applyFont="1" applyFill="1" applyBorder="1"/>
    <xf numFmtId="2" fontId="8" fillId="0" borderId="0" xfId="0" applyNumberFormat="1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4" fontId="8" fillId="0" borderId="0" xfId="0" applyNumberFormat="1" applyFont="1" applyFill="1" applyBorder="1"/>
    <xf numFmtId="164" fontId="12" fillId="0" borderId="0" xfId="0" applyNumberFormat="1" applyFont="1" applyFill="1" applyBorder="1"/>
    <xf numFmtId="2" fontId="9" fillId="0" borderId="0" xfId="0" applyNumberFormat="1" applyFont="1" applyFill="1" applyBorder="1"/>
    <xf numFmtId="4" fontId="10" fillId="0" borderId="0" xfId="0" applyNumberFormat="1" applyFont="1" applyFill="1" applyBorder="1"/>
    <xf numFmtId="9" fontId="10" fillId="0" borderId="0" xfId="1" applyFont="1" applyFill="1" applyBorder="1"/>
    <xf numFmtId="2" fontId="7" fillId="0" borderId="0" xfId="0" applyNumberFormat="1" applyFont="1" applyFill="1" applyBorder="1"/>
    <xf numFmtId="4" fontId="5" fillId="0" borderId="0" xfId="0" applyNumberFormat="1" applyFont="1" applyFill="1" applyBorder="1"/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164" fontId="5" fillId="0" borderId="0" xfId="0" applyNumberFormat="1" applyFont="1" applyFill="1" applyBorder="1"/>
    <xf numFmtId="1" fontId="6" fillId="0" borderId="0" xfId="0" applyNumberFormat="1" applyFont="1" applyFill="1" applyBorder="1"/>
    <xf numFmtId="2" fontId="6" fillId="0" borderId="0" xfId="0" applyNumberFormat="1" applyFont="1" applyFill="1" applyBorder="1"/>
    <xf numFmtId="165" fontId="6" fillId="0" borderId="0" xfId="0" applyNumberFormat="1" applyFont="1" applyFill="1" applyBorder="1"/>
    <xf numFmtId="9" fontId="8" fillId="0" borderId="0" xfId="0" applyNumberFormat="1" applyFont="1" applyFill="1" applyBorder="1"/>
    <xf numFmtId="1" fontId="10" fillId="0" borderId="0" xfId="1" applyNumberFormat="1" applyFont="1" applyFill="1" applyBorder="1"/>
    <xf numFmtId="164" fontId="10" fillId="0" borderId="0" xfId="1" applyNumberFormat="1" applyFont="1" applyFill="1" applyBorder="1"/>
    <xf numFmtId="2" fontId="6" fillId="11" borderId="0" xfId="0" applyNumberFormat="1" applyFont="1" applyFill="1" applyBorder="1"/>
    <xf numFmtId="4" fontId="8" fillId="9" borderId="0" xfId="0" applyNumberFormat="1" applyFont="1" applyFill="1" applyBorder="1"/>
    <xf numFmtId="4" fontId="5" fillId="9" borderId="0" xfId="0" applyNumberFormat="1" applyFont="1" applyFill="1" applyBorder="1"/>
    <xf numFmtId="165" fontId="5" fillId="9" borderId="0" xfId="0" applyNumberFormat="1" applyFont="1" applyFill="1" applyBorder="1"/>
    <xf numFmtId="43" fontId="5" fillId="0" borderId="0" xfId="2" applyFont="1" applyFill="1" applyBorder="1"/>
    <xf numFmtId="0" fontId="21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3" fontId="0" fillId="0" borderId="0" xfId="2" applyFont="1"/>
    <xf numFmtId="164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10" fillId="11" borderId="0" xfId="1" applyNumberFormat="1" applyFont="1" applyFill="1" applyBorder="1"/>
    <xf numFmtId="0" fontId="7" fillId="9" borderId="0" xfId="0" applyFont="1" applyFill="1" applyBorder="1"/>
    <xf numFmtId="165" fontId="8" fillId="9" borderId="0" xfId="0" applyNumberFormat="1" applyFont="1" applyFill="1" applyBorder="1"/>
    <xf numFmtId="9" fontId="8" fillId="9" borderId="0" xfId="0" applyNumberFormat="1" applyFont="1" applyFill="1" applyBorder="1"/>
    <xf numFmtId="2" fontId="8" fillId="9" borderId="0" xfId="0" applyNumberFormat="1" applyFont="1" applyFill="1" applyBorder="1"/>
    <xf numFmtId="0" fontId="9" fillId="9" borderId="0" xfId="0" applyFont="1" applyFill="1" applyBorder="1"/>
    <xf numFmtId="2" fontId="9" fillId="9" borderId="0" xfId="0" applyNumberFormat="1" applyFont="1" applyFill="1" applyBorder="1"/>
    <xf numFmtId="4" fontId="10" fillId="9" borderId="0" xfId="0" applyNumberFormat="1" applyFont="1" applyFill="1" applyBorder="1"/>
    <xf numFmtId="1" fontId="10" fillId="9" borderId="0" xfId="1" applyNumberFormat="1" applyFont="1" applyFill="1" applyBorder="1"/>
    <xf numFmtId="164" fontId="10" fillId="9" borderId="0" xfId="1" applyNumberFormat="1" applyFont="1" applyFill="1" applyBorder="1"/>
    <xf numFmtId="2" fontId="7" fillId="9" borderId="0" xfId="0" applyNumberFormat="1" applyFont="1" applyFill="1" applyBorder="1"/>
    <xf numFmtId="2" fontId="5" fillId="9" borderId="0" xfId="0" applyNumberFormat="1" applyFont="1" applyFill="1" applyBorder="1"/>
    <xf numFmtId="43" fontId="5" fillId="9" borderId="0" xfId="2" applyFont="1" applyFill="1" applyBorder="1"/>
    <xf numFmtId="1" fontId="6" fillId="9" borderId="0" xfId="0" applyNumberFormat="1" applyFont="1" applyFill="1" applyBorder="1"/>
    <xf numFmtId="2" fontId="6" fillId="9" borderId="0" xfId="0" applyNumberFormat="1" applyFont="1" applyFill="1" applyBorder="1"/>
    <xf numFmtId="165" fontId="6" fillId="9" borderId="0" xfId="0" applyNumberFormat="1" applyFont="1" applyFill="1" applyBorder="1"/>
    <xf numFmtId="164" fontId="0" fillId="9" borderId="0" xfId="0" applyNumberFormat="1" applyFill="1"/>
    <xf numFmtId="0" fontId="0" fillId="9" borderId="0" xfId="0" applyFill="1"/>
    <xf numFmtId="164" fontId="5" fillId="11" borderId="0" xfId="0" applyNumberFormat="1" applyFont="1" applyFill="1" applyBorder="1"/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7" fillId="0" borderId="0" xfId="0" applyNumberFormat="1" applyFont="1" applyFill="1" applyBorder="1"/>
    <xf numFmtId="165" fontId="7" fillId="9" borderId="0" xfId="0" applyNumberFormat="1" applyFont="1" applyFill="1" applyBorder="1"/>
    <xf numFmtId="0" fontId="2" fillId="1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12" borderId="0" xfId="0" applyFill="1" applyAlignment="1">
      <alignment vertical="top" wrapText="1"/>
    </xf>
    <xf numFmtId="0" fontId="0" fillId="12" borderId="0" xfId="0" applyFont="1" applyFill="1" applyAlignment="1">
      <alignment vertical="top" wrapText="1"/>
    </xf>
    <xf numFmtId="0" fontId="0" fillId="12" borderId="0" xfId="0" applyFill="1" applyAlignment="1">
      <alignment vertical="top"/>
    </xf>
    <xf numFmtId="0" fontId="20" fillId="12" borderId="0" xfId="0" applyFont="1" applyFill="1" applyAlignment="1">
      <alignment vertical="top"/>
    </xf>
    <xf numFmtId="167" fontId="0" fillId="0" borderId="0" xfId="0" applyNumberFormat="1" applyFill="1"/>
    <xf numFmtId="167" fontId="0" fillId="9" borderId="0" xfId="0" applyNumberForma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F11B5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/>
  </sheetViews>
  <sheetFormatPr defaultRowHeight="15" x14ac:dyDescent="0.25"/>
  <cols>
    <col min="1" max="1" width="4.5703125" style="68" customWidth="1"/>
    <col min="2" max="2" width="95.85546875" style="69" customWidth="1"/>
    <col min="3" max="3" width="4.140625" style="68" customWidth="1"/>
    <col min="4" max="16384" width="9.140625" style="68"/>
  </cols>
  <sheetData>
    <row r="1" spans="1:3" x14ac:dyDescent="0.25">
      <c r="A1" s="81"/>
      <c r="B1" s="79"/>
      <c r="C1" s="81"/>
    </row>
    <row r="2" spans="1:3" ht="30" x14ac:dyDescent="0.25">
      <c r="A2" s="81"/>
      <c r="B2" s="79" t="s">
        <v>190</v>
      </c>
      <c r="C2" s="81"/>
    </row>
    <row r="3" spans="1:3" x14ac:dyDescent="0.25">
      <c r="A3" s="81"/>
      <c r="B3" s="79"/>
      <c r="C3" s="81"/>
    </row>
    <row r="4" spans="1:3" ht="45" x14ac:dyDescent="0.25">
      <c r="A4" s="81"/>
      <c r="B4" s="79" t="s">
        <v>191</v>
      </c>
      <c r="C4" s="81"/>
    </row>
    <row r="5" spans="1:3" x14ac:dyDescent="0.25">
      <c r="A5" s="81"/>
      <c r="B5" s="79"/>
      <c r="C5" s="81"/>
    </row>
    <row r="6" spans="1:3" s="67" customFormat="1" x14ac:dyDescent="0.25">
      <c r="A6" s="82"/>
      <c r="B6" s="80" t="s">
        <v>197</v>
      </c>
      <c r="C6" s="82"/>
    </row>
    <row r="7" spans="1:3" ht="30" x14ac:dyDescent="0.25">
      <c r="A7" s="81"/>
      <c r="B7" s="79" t="s">
        <v>187</v>
      </c>
      <c r="C7" s="81"/>
    </row>
    <row r="8" spans="1:3" ht="30" x14ac:dyDescent="0.25">
      <c r="A8" s="81"/>
      <c r="B8" s="79" t="s">
        <v>188</v>
      </c>
      <c r="C8" s="81"/>
    </row>
    <row r="9" spans="1:3" ht="30" x14ac:dyDescent="0.25">
      <c r="A9" s="81"/>
      <c r="B9" s="79" t="s">
        <v>189</v>
      </c>
      <c r="C9" s="81"/>
    </row>
    <row r="10" spans="1:3" x14ac:dyDescent="0.25">
      <c r="A10" s="81"/>
      <c r="B10" s="79"/>
      <c r="C10" s="81"/>
    </row>
    <row r="11" spans="1:3" x14ac:dyDescent="0.25">
      <c r="A11" s="81"/>
      <c r="B11" s="79" t="s">
        <v>192</v>
      </c>
      <c r="C11" s="81"/>
    </row>
    <row r="12" spans="1:3" x14ac:dyDescent="0.25">
      <c r="A12" s="81"/>
      <c r="B12" s="79" t="s">
        <v>193</v>
      </c>
      <c r="C12" s="81"/>
    </row>
    <row r="13" spans="1:3" x14ac:dyDescent="0.25">
      <c r="A13" s="81"/>
      <c r="B13" s="79" t="s">
        <v>194</v>
      </c>
      <c r="C13" s="81"/>
    </row>
    <row r="14" spans="1:3" x14ac:dyDescent="0.25">
      <c r="A14" s="81"/>
      <c r="B14" s="79" t="s">
        <v>195</v>
      </c>
      <c r="C14" s="81"/>
    </row>
    <row r="15" spans="1:3" x14ac:dyDescent="0.25">
      <c r="A15" s="81"/>
      <c r="B15" s="79" t="s">
        <v>196</v>
      </c>
      <c r="C15" s="81"/>
    </row>
    <row r="16" spans="1:3" x14ac:dyDescent="0.25">
      <c r="A16" s="81"/>
      <c r="B16" s="79"/>
      <c r="C16" s="81"/>
    </row>
    <row r="17" spans="1:3" x14ac:dyDescent="0.25">
      <c r="A17" s="81"/>
      <c r="B17" s="79" t="s">
        <v>198</v>
      </c>
      <c r="C17" s="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8" ySplit="3" topLeftCell="BN4" activePane="bottomRight" state="frozen"/>
      <selection pane="topRight" activeCell="T1" sqref="T1"/>
      <selection pane="bottomLeft" activeCell="A4" sqref="A4"/>
      <selection pane="bottomRight" activeCell="BS13" sqref="BS13"/>
    </sheetView>
  </sheetViews>
  <sheetFormatPr defaultRowHeight="15" x14ac:dyDescent="0.25"/>
  <cols>
    <col min="1" max="1" width="10" bestFit="1" customWidth="1"/>
    <col min="2" max="3" width="8.42578125" bestFit="1" customWidth="1"/>
    <col min="4" max="4" width="7" bestFit="1" customWidth="1"/>
    <col min="5" max="5" width="8.42578125" bestFit="1" customWidth="1"/>
    <col min="6" max="9" width="5.42578125" bestFit="1" customWidth="1"/>
    <col min="10" max="10" width="6" bestFit="1" customWidth="1"/>
    <col min="11" max="11" width="9.7109375" bestFit="1" customWidth="1"/>
    <col min="12" max="12" width="6.5703125" bestFit="1" customWidth="1"/>
    <col min="13" max="14" width="6" bestFit="1" customWidth="1"/>
    <col min="15" max="15" width="5" bestFit="1" customWidth="1"/>
    <col min="16" max="16" width="8.42578125" bestFit="1" customWidth="1"/>
    <col min="17" max="17" width="11.42578125" bestFit="1" customWidth="1"/>
    <col min="18" max="18" width="6.5703125" bestFit="1" customWidth="1"/>
    <col min="19" max="20" width="6" bestFit="1" customWidth="1"/>
    <col min="21" max="22" width="8" bestFit="1" customWidth="1"/>
    <col min="23" max="23" width="7.5703125" bestFit="1" customWidth="1"/>
    <col min="24" max="28" width="8" bestFit="1" customWidth="1"/>
    <col min="29" max="32" width="7.140625" bestFit="1" customWidth="1"/>
    <col min="33" max="33" width="4.28515625" bestFit="1" customWidth="1"/>
    <col min="34" max="36" width="8.42578125" bestFit="1" customWidth="1"/>
    <col min="37" max="37" width="7" bestFit="1" customWidth="1"/>
    <col min="38" max="41" width="5.42578125" bestFit="1" customWidth="1"/>
    <col min="42" max="42" width="7.7109375" bestFit="1" customWidth="1"/>
    <col min="43" max="43" width="8" bestFit="1" customWidth="1"/>
    <col min="44" max="46" width="7.28515625" bestFit="1" customWidth="1"/>
    <col min="47" max="50" width="5.7109375" bestFit="1" customWidth="1"/>
    <col min="51" max="51" width="5.5703125" bestFit="1" customWidth="1"/>
    <col min="52" max="52" width="9.5703125" bestFit="1" customWidth="1"/>
    <col min="53" max="53" width="9.85546875" bestFit="1" customWidth="1"/>
    <col min="54" max="54" width="8.85546875" bestFit="1" customWidth="1"/>
    <col min="55" max="55" width="6.7109375" bestFit="1" customWidth="1"/>
    <col min="56" max="56" width="7.42578125" bestFit="1" customWidth="1"/>
    <col min="57" max="58" width="7" bestFit="1" customWidth="1"/>
    <col min="59" max="62" width="7.140625" bestFit="1" customWidth="1"/>
    <col min="63" max="63" width="7" bestFit="1" customWidth="1"/>
    <col min="64" max="64" width="8" bestFit="1" customWidth="1"/>
  </cols>
  <sheetData>
    <row r="1" spans="1:68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7</v>
      </c>
      <c r="N1" s="40">
        <f>1/8</f>
        <v>0.125</v>
      </c>
      <c r="O1" s="39" t="s">
        <v>8</v>
      </c>
      <c r="P1" s="40">
        <f>ROUND(1/3,3)</f>
        <v>0.33300000000000002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1" t="s">
        <v>171</v>
      </c>
      <c r="AQ1" s="40">
        <v>0.88</v>
      </c>
      <c r="AR1" s="41" t="s">
        <v>168</v>
      </c>
      <c r="AS1" s="42">
        <v>2.25</v>
      </c>
      <c r="AT1" s="41" t="s">
        <v>169</v>
      </c>
      <c r="AU1" s="40">
        <v>0.61</v>
      </c>
      <c r="AV1" s="41" t="s">
        <v>170</v>
      </c>
      <c r="AW1" s="40">
        <v>0.69</v>
      </c>
      <c r="AX1" s="38"/>
      <c r="AY1" s="38"/>
      <c r="AZ1" s="38"/>
      <c r="BA1" s="38"/>
      <c r="BB1" s="38"/>
      <c r="BC1" s="38"/>
      <c r="BD1" s="38"/>
      <c r="BE1" s="38"/>
      <c r="BF1" s="38"/>
      <c r="BG1" s="41" t="s">
        <v>170</v>
      </c>
      <c r="BH1" s="40">
        <v>-1</v>
      </c>
      <c r="BI1" s="41" t="s">
        <v>8</v>
      </c>
      <c r="BJ1" s="40">
        <v>1</v>
      </c>
      <c r="BK1" s="41" t="s">
        <v>169</v>
      </c>
      <c r="BL1" s="40">
        <v>0.7</v>
      </c>
    </row>
    <row r="2" spans="1:68" x14ac:dyDescent="0.25">
      <c r="A2" s="1"/>
      <c r="B2" s="73" t="s">
        <v>0</v>
      </c>
      <c r="C2" s="73"/>
      <c r="D2" s="73"/>
      <c r="E2" s="73"/>
      <c r="F2" s="73"/>
      <c r="G2" s="73"/>
      <c r="H2" s="73"/>
      <c r="I2" s="73"/>
      <c r="J2" s="74" t="s">
        <v>1</v>
      </c>
      <c r="K2" s="74"/>
      <c r="L2" s="74"/>
      <c r="M2" s="75" t="s">
        <v>2</v>
      </c>
      <c r="N2" s="75"/>
      <c r="O2" s="75"/>
      <c r="P2" s="76" t="s">
        <v>3</v>
      </c>
      <c r="Q2" s="76"/>
      <c r="R2" s="76"/>
      <c r="S2" s="77" t="s">
        <v>4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8" t="s">
        <v>5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2" t="s">
        <v>6</v>
      </c>
      <c r="BD2" s="72"/>
      <c r="BE2" s="72"/>
      <c r="BF2" s="72"/>
      <c r="BG2" s="72"/>
      <c r="BH2" s="72"/>
      <c r="BI2" s="72"/>
      <c r="BJ2" s="72"/>
      <c r="BK2" s="72"/>
      <c r="BL2" s="72"/>
    </row>
    <row r="3" spans="1:68" x14ac:dyDescent="0.25">
      <c r="A3" s="8" t="s">
        <v>10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10" t="s">
        <v>7</v>
      </c>
      <c r="N3" s="10" t="s">
        <v>8</v>
      </c>
      <c r="O3" s="10" t="s">
        <v>9</v>
      </c>
      <c r="P3" s="11" t="s">
        <v>22</v>
      </c>
      <c r="Q3" s="12" t="s">
        <v>23</v>
      </c>
      <c r="R3" s="12" t="s">
        <v>21</v>
      </c>
      <c r="S3" s="13" t="s">
        <v>7</v>
      </c>
      <c r="T3" s="13" t="s">
        <v>24</v>
      </c>
      <c r="U3" s="13" t="s">
        <v>25</v>
      </c>
      <c r="V3" s="13" t="s">
        <v>186</v>
      </c>
      <c r="W3" s="13" t="s">
        <v>185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  <c r="AD3" s="8" t="s">
        <v>32</v>
      </c>
      <c r="AE3" s="8" t="s">
        <v>33</v>
      </c>
      <c r="AF3" s="8" t="s">
        <v>34</v>
      </c>
      <c r="AG3" s="8" t="s">
        <v>35</v>
      </c>
      <c r="AH3" s="14" t="s">
        <v>11</v>
      </c>
      <c r="AI3" s="14" t="s">
        <v>12</v>
      </c>
      <c r="AJ3" s="14" t="s">
        <v>13</v>
      </c>
      <c r="AK3" s="14" t="s">
        <v>14</v>
      </c>
      <c r="AL3" s="14" t="s">
        <v>15</v>
      </c>
      <c r="AM3" s="14" t="s">
        <v>16</v>
      </c>
      <c r="AN3" s="14" t="s">
        <v>17</v>
      </c>
      <c r="AO3" s="14" t="s">
        <v>18</v>
      </c>
      <c r="AP3" s="14" t="s">
        <v>165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5" t="s">
        <v>44</v>
      </c>
      <c r="AZ3" s="15" t="s">
        <v>45</v>
      </c>
      <c r="BA3" s="15" t="s">
        <v>181</v>
      </c>
      <c r="BB3" s="14" t="s">
        <v>46</v>
      </c>
      <c r="BC3" s="16" t="s">
        <v>177</v>
      </c>
      <c r="BD3" s="16" t="s">
        <v>178</v>
      </c>
      <c r="BE3" s="16" t="s">
        <v>179</v>
      </c>
      <c r="BF3" s="16" t="s">
        <v>180</v>
      </c>
      <c r="BG3" s="16" t="s">
        <v>172</v>
      </c>
      <c r="BH3" s="16" t="s">
        <v>173</v>
      </c>
      <c r="BI3" s="16" t="s">
        <v>174</v>
      </c>
      <c r="BJ3" s="16" t="s">
        <v>175</v>
      </c>
      <c r="BK3" s="16" t="s">
        <v>176</v>
      </c>
      <c r="BL3" s="16" t="s">
        <v>47</v>
      </c>
      <c r="BM3" s="16" t="s">
        <v>19</v>
      </c>
      <c r="BN3" s="16" t="s">
        <v>182</v>
      </c>
      <c r="BO3" s="16" t="s">
        <v>183</v>
      </c>
      <c r="BP3" s="16" t="s">
        <v>184</v>
      </c>
    </row>
    <row r="4" spans="1:68" s="47" customFormat="1" x14ac:dyDescent="0.25">
      <c r="A4" s="2" t="s">
        <v>49</v>
      </c>
      <c r="B4" s="17">
        <v>2500</v>
      </c>
      <c r="C4" s="17">
        <v>2400</v>
      </c>
      <c r="D4" s="17">
        <v>0</v>
      </c>
      <c r="E4" s="17"/>
      <c r="F4" s="4">
        <v>0.33</v>
      </c>
      <c r="G4" s="4">
        <v>0.66</v>
      </c>
      <c r="H4" s="4">
        <v>0.01</v>
      </c>
      <c r="I4" s="4"/>
      <c r="J4" s="30"/>
      <c r="K4" s="30">
        <v>0.18</v>
      </c>
      <c r="L4" s="5">
        <f>IF(K4&gt;K5,1,IF(K4&lt;K5,0,0.5))</f>
        <v>0</v>
      </c>
      <c r="M4" s="6">
        <f t="shared" ref="M4:M35" si="0">$N$1</f>
        <v>0.125</v>
      </c>
      <c r="N4" s="6">
        <f t="shared" ref="N4:N35" si="1">$P$1</f>
        <v>0.33300000000000002</v>
      </c>
      <c r="O4" s="19">
        <f t="shared" ref="O4:O11" si="2">IF(U4&lt;0,1,-1)</f>
        <v>-1</v>
      </c>
      <c r="P4" s="20">
        <f t="shared" ref="P4:P11" si="3">U4+S4*V4+T4*W4</f>
        <v>2181.4396767959724</v>
      </c>
      <c r="Q4" s="31">
        <f t="shared" ref="Q4:Q35" si="4">IF(L4=R4,1,0)</f>
        <v>1</v>
      </c>
      <c r="R4" s="32">
        <f>IF(P4&gt;P5,1,0)</f>
        <v>0</v>
      </c>
      <c r="S4" s="2">
        <f t="shared" ref="S4:S35" si="5">M4</f>
        <v>0.125</v>
      </c>
      <c r="T4" s="70">
        <f t="shared" ref="T4:T35" si="6">N4*O4</f>
        <v>-0.33300000000000002</v>
      </c>
      <c r="U4" s="22">
        <f t="shared" ref="U4:U35" si="7">B4*F4+C4*G4+D4*H4+E4*I4</f>
        <v>2409</v>
      </c>
      <c r="V4" s="22">
        <f t="shared" ref="V4:V11" si="8">IF(AG4=1,0,(AB4-AG4*U4)/(AG4-1))</f>
        <v>-1163.5</v>
      </c>
      <c r="W4" s="22">
        <f t="shared" ref="W4:W35" si="9">(F4*X4^2+G4*Y4^2+H4*Z4^2+I4*AA4^2)^(1/2)</f>
        <v>246.61508469678006</v>
      </c>
      <c r="X4" s="22">
        <f t="shared" ref="X4:X35" si="10">IF(F4="",0,B4-U4)</f>
        <v>91</v>
      </c>
      <c r="Y4" s="22">
        <f t="shared" ref="Y4:Y35" si="11">IF(G4="",0,C4-U4)</f>
        <v>-9</v>
      </c>
      <c r="Z4" s="22">
        <f t="shared" ref="Z4:Z35" si="12">IF(H4="",0,D4-U4)</f>
        <v>-2409</v>
      </c>
      <c r="AA4" s="22">
        <f t="shared" ref="AA4:AA35" si="13">IF(I4="",0,E4-U4)</f>
        <v>0</v>
      </c>
      <c r="AB4" s="22">
        <f t="shared" ref="AB4:AB35" si="14">B4+C4+D4+E4</f>
        <v>4900</v>
      </c>
      <c r="AC4" s="2">
        <f t="shared" ref="AC4:AC35" si="15">IF(B4="",0,1)</f>
        <v>1</v>
      </c>
      <c r="AD4" s="2">
        <f t="shared" ref="AD4:AD35" si="16">IF(C4="",0,1)</f>
        <v>1</v>
      </c>
      <c r="AE4" s="2">
        <f t="shared" ref="AE4:AE35" si="17">IF(D4="",0,1)</f>
        <v>1</v>
      </c>
      <c r="AF4" s="2">
        <f t="shared" ref="AF4:AF35" si="18">IF(E4="",0,1)</f>
        <v>0</v>
      </c>
      <c r="AG4" s="2">
        <f t="shared" ref="AG4:AG35" si="19">SUM(AC4:AF4)</f>
        <v>3</v>
      </c>
      <c r="AH4" s="23">
        <v>2500</v>
      </c>
      <c r="AI4" s="23">
        <v>2400</v>
      </c>
      <c r="AJ4" s="23">
        <v>0</v>
      </c>
      <c r="AK4" s="23"/>
      <c r="AL4" s="24">
        <v>0.32999999999999996</v>
      </c>
      <c r="AM4" s="24">
        <v>0.66</v>
      </c>
      <c r="AN4" s="24">
        <v>0.01</v>
      </c>
      <c r="AO4" s="24"/>
      <c r="AP4" s="24" t="s">
        <v>166</v>
      </c>
      <c r="AQ4" s="25">
        <f t="shared" ref="AQ4:AQ35" si="20">ABS(AH4)^$AQ$1*SIGN(AH4)</f>
        <v>977.65856110467621</v>
      </c>
      <c r="AR4" s="25">
        <f t="shared" ref="AR4:AR35" si="21">ABS(AI4)^$AQ$1*SIGN(AI4)</f>
        <v>943.16112695696552</v>
      </c>
      <c r="AS4" s="25">
        <f t="shared" ref="AS4:AS35" si="22">ABS(AJ4)^$AQ$1*SIGN(AJ4)</f>
        <v>0</v>
      </c>
      <c r="AT4" s="25">
        <f t="shared" ref="AT4:AT35" si="23">ABS(AK4)^$AQ$1*SIGN(AK4)</f>
        <v>0</v>
      </c>
      <c r="AU4" s="24">
        <f t="shared" ref="AU4:AU9" si="24">AL4^$AU$1/(AL4^$AU$1+(1-AL4)^$AU$1)^(1/$AU$1)</f>
        <v>0.3342157237916088</v>
      </c>
      <c r="AV4" s="24">
        <f t="shared" ref="AV4:AV9" si="25">(AL4+AM4)^$AU$1/((AL4+AM4)^$AU$1+(1-AL4-AM4)^$AU$1)^(1/$AU$1)-(AL4^$AU$1/(AL4^$AU$1+(1-AL4)^$AU$1)^(1/$AU$1))</f>
        <v>0.57736802878708227</v>
      </c>
      <c r="AW4" s="24">
        <f t="shared" ref="AW4:AW9" si="26">+(AL4+AM4+AN4)^$AU$1/((AL4+AM4+AN4)^$AU$1+(1-AL4-AM4-AN4)^$AU$1)^(1/$AU$1)-((AL4+AM4)^$AU$1/((AL4+AM4)^$AU$1+(1-AL4-AM4)^$AU$1)^(1/$AU$1))</f>
        <v>8.8416247357192002E-2</v>
      </c>
      <c r="AX4" s="24">
        <f t="shared" ref="AX4:AX9" si="27">(AL4+AM4+AN4+AO4)^$AU$1/((AL4+AM4+AN4+AO4)^$AU$1+(1-AL4-AM4-AN4-AO4)^$AU$1)^(1/$AU$1)-(AL4+AM4+AN4)^$AU$1/((AL4+AM4+AN4)^$AU$1+(1-AL4-AM4-AN4)^$AU$1)^(1/$AU$1)</f>
        <v>0</v>
      </c>
      <c r="AY4" s="7">
        <f t="shared" ref="AY4:AY35" si="28">SUM(AU4:AX4)^(1/$AU$1)</f>
        <v>0.9999999998948903</v>
      </c>
      <c r="AZ4" s="37">
        <f t="shared" ref="AZ4:AZ12" si="29">SUMPRODUCT(AQ4:AT4,AU4:AX4)</f>
        <v>871.29994432040837</v>
      </c>
      <c r="BA4" s="37"/>
      <c r="BB4" s="26">
        <f t="shared" ref="BB4:BB35" si="30">ABS(AZ4)^(1/$AQ$1)*SIGN(AZ4)</f>
        <v>2193.308105060783</v>
      </c>
      <c r="BC4" s="27">
        <f>B4*(BG4-BG4/4-BG4/4)</f>
        <v>575.26740975355165</v>
      </c>
      <c r="BD4" s="28">
        <f>C4*(BH4-BH4/4+BG4/4)</f>
        <v>1621.8438731814488</v>
      </c>
      <c r="BE4" s="28">
        <f>D4*(BI4+BG4/4+BH4/4)</f>
        <v>0</v>
      </c>
      <c r="BF4" s="28"/>
      <c r="BG4" s="28">
        <f t="shared" ref="BG4:BG35" si="31">F4^$BL$1</f>
        <v>0.46021392780284126</v>
      </c>
      <c r="BH4" s="28">
        <f t="shared" ref="BH4:BH35" si="32">G4^$BL$1</f>
        <v>0.74761973138874671</v>
      </c>
      <c r="BI4" s="28">
        <f t="shared" ref="BI4:BI35" si="33">H4^$BL$1</f>
        <v>3.9810717055349748E-2</v>
      </c>
      <c r="BJ4" s="28">
        <f t="shared" ref="BJ4:BJ35" si="34">I4^$BL$1</f>
        <v>0</v>
      </c>
      <c r="BK4" s="29">
        <f t="shared" ref="BK4:BK12" si="35">SUBTOTAL(9,BG4:BI4)</f>
        <v>1.2476443762469376</v>
      </c>
      <c r="BL4" s="28">
        <f>SUBTOTAL(9,BC4:BE4)/BK4</f>
        <v>1761.0076434954742</v>
      </c>
      <c r="BM4" s="44"/>
      <c r="BN4" s="45">
        <f t="shared" ref="BN4:BN12" si="36">P4</f>
        <v>2181.4396767959724</v>
      </c>
      <c r="BO4" s="44">
        <f t="shared" ref="BO4:BO12" si="37">BB4</f>
        <v>2193.308105060783</v>
      </c>
      <c r="BP4" s="46">
        <f t="shared" ref="BP4:BP12" si="38">BL4</f>
        <v>1761.0076434954742</v>
      </c>
    </row>
    <row r="5" spans="1:68" s="47" customFormat="1" x14ac:dyDescent="0.25">
      <c r="A5" s="2" t="s">
        <v>50</v>
      </c>
      <c r="B5" s="17">
        <v>2400</v>
      </c>
      <c r="C5" s="17"/>
      <c r="D5" s="17"/>
      <c r="E5" s="17"/>
      <c r="F5" s="4">
        <v>1</v>
      </c>
      <c r="G5" s="4"/>
      <c r="H5" s="4"/>
      <c r="I5" s="4"/>
      <c r="J5" s="30"/>
      <c r="K5" s="30">
        <v>0.82</v>
      </c>
      <c r="L5" s="5">
        <f>IF(K5&gt;K4,1,IF(K5&lt;K4,0,0.5))</f>
        <v>1</v>
      </c>
      <c r="M5" s="6">
        <f t="shared" si="0"/>
        <v>0.125</v>
      </c>
      <c r="N5" s="6">
        <f t="shared" si="1"/>
        <v>0.33300000000000002</v>
      </c>
      <c r="O5" s="19">
        <f t="shared" si="2"/>
        <v>-1</v>
      </c>
      <c r="P5" s="20">
        <f t="shared" si="3"/>
        <v>2400</v>
      </c>
      <c r="Q5" s="31">
        <f t="shared" si="4"/>
        <v>1</v>
      </c>
      <c r="R5" s="32">
        <f>IF(P5&gt;P4,1,0)</f>
        <v>1</v>
      </c>
      <c r="S5" s="2">
        <f t="shared" si="5"/>
        <v>0.125</v>
      </c>
      <c r="T5" s="70">
        <f t="shared" si="6"/>
        <v>-0.33300000000000002</v>
      </c>
      <c r="U5" s="22">
        <f t="shared" si="7"/>
        <v>2400</v>
      </c>
      <c r="V5" s="22">
        <f t="shared" si="8"/>
        <v>0</v>
      </c>
      <c r="W5" s="22">
        <f t="shared" si="9"/>
        <v>0</v>
      </c>
      <c r="X5" s="22">
        <f t="shared" si="10"/>
        <v>0</v>
      </c>
      <c r="Y5" s="22">
        <f t="shared" si="11"/>
        <v>0</v>
      </c>
      <c r="Z5" s="22">
        <f t="shared" si="12"/>
        <v>0</v>
      </c>
      <c r="AA5" s="22">
        <f t="shared" si="13"/>
        <v>0</v>
      </c>
      <c r="AB5" s="22">
        <f t="shared" si="14"/>
        <v>2400</v>
      </c>
      <c r="AC5" s="2">
        <f t="shared" si="15"/>
        <v>1</v>
      </c>
      <c r="AD5" s="2">
        <f t="shared" si="16"/>
        <v>0</v>
      </c>
      <c r="AE5" s="2">
        <f t="shared" si="17"/>
        <v>0</v>
      </c>
      <c r="AF5" s="2">
        <f t="shared" si="18"/>
        <v>0</v>
      </c>
      <c r="AG5" s="2">
        <f t="shared" si="19"/>
        <v>1</v>
      </c>
      <c r="AH5" s="23">
        <v>2400</v>
      </c>
      <c r="AI5" s="23"/>
      <c r="AJ5" s="23"/>
      <c r="AK5" s="23"/>
      <c r="AL5" s="24">
        <v>1</v>
      </c>
      <c r="AM5" s="24"/>
      <c r="AN5" s="24"/>
      <c r="AO5" s="24"/>
      <c r="AP5" s="24" t="s">
        <v>166</v>
      </c>
      <c r="AQ5" s="25">
        <f t="shared" si="20"/>
        <v>943.16112695696552</v>
      </c>
      <c r="AR5" s="25">
        <f t="shared" si="21"/>
        <v>0</v>
      </c>
      <c r="AS5" s="25">
        <f t="shared" si="22"/>
        <v>0</v>
      </c>
      <c r="AT5" s="25">
        <f t="shared" si="23"/>
        <v>0</v>
      </c>
      <c r="AU5" s="24">
        <f t="shared" si="24"/>
        <v>1</v>
      </c>
      <c r="AV5" s="24">
        <f t="shared" si="25"/>
        <v>0</v>
      </c>
      <c r="AW5" s="24">
        <f t="shared" si="26"/>
        <v>0</v>
      </c>
      <c r="AX5" s="24">
        <f t="shared" si="27"/>
        <v>0</v>
      </c>
      <c r="AY5" s="7">
        <f t="shared" si="28"/>
        <v>1</v>
      </c>
      <c r="AZ5" s="37">
        <f t="shared" si="29"/>
        <v>943.16112695696552</v>
      </c>
      <c r="BA5" s="37"/>
      <c r="BB5" s="26">
        <f t="shared" si="30"/>
        <v>2400.0000000000023</v>
      </c>
      <c r="BC5" s="27"/>
      <c r="BD5" s="28"/>
      <c r="BE5" s="28"/>
      <c r="BF5" s="28"/>
      <c r="BG5" s="28">
        <f t="shared" si="31"/>
        <v>1</v>
      </c>
      <c r="BH5" s="28">
        <f t="shared" si="32"/>
        <v>0</v>
      </c>
      <c r="BI5" s="28">
        <f t="shared" si="33"/>
        <v>0</v>
      </c>
      <c r="BJ5" s="28">
        <f t="shared" si="34"/>
        <v>0</v>
      </c>
      <c r="BK5" s="29">
        <f t="shared" si="35"/>
        <v>1</v>
      </c>
      <c r="BL5" s="28">
        <v>2400</v>
      </c>
      <c r="BM5" s="44"/>
      <c r="BN5" s="45">
        <f t="shared" si="36"/>
        <v>2400</v>
      </c>
      <c r="BO5" s="44">
        <f t="shared" si="37"/>
        <v>2400.0000000000023</v>
      </c>
      <c r="BP5" s="46">
        <f t="shared" si="38"/>
        <v>2400</v>
      </c>
    </row>
    <row r="6" spans="1:68" s="47" customFormat="1" x14ac:dyDescent="0.25">
      <c r="A6" s="2" t="s">
        <v>51</v>
      </c>
      <c r="B6" s="17">
        <v>2500</v>
      </c>
      <c r="C6" s="17">
        <v>0</v>
      </c>
      <c r="D6" s="17"/>
      <c r="E6" s="17"/>
      <c r="F6" s="4">
        <v>0.33</v>
      </c>
      <c r="G6" s="4">
        <f>1-F6</f>
        <v>0.66999999999999993</v>
      </c>
      <c r="H6" s="4"/>
      <c r="I6" s="4"/>
      <c r="J6" s="30"/>
      <c r="K6" s="30">
        <v>0.83</v>
      </c>
      <c r="L6" s="5">
        <f t="shared" ref="L6" si="39">IF(K6&gt;K7,1,IF(K6&lt;K7,0,0.5))</f>
        <v>1</v>
      </c>
      <c r="M6" s="6">
        <f t="shared" si="0"/>
        <v>0.125</v>
      </c>
      <c r="N6" s="6">
        <f t="shared" si="1"/>
        <v>0.33300000000000002</v>
      </c>
      <c r="O6" s="19">
        <f t="shared" si="2"/>
        <v>-1</v>
      </c>
      <c r="P6" s="20">
        <f t="shared" si="3"/>
        <v>539.7979124145586</v>
      </c>
      <c r="Q6" s="31">
        <f t="shared" si="4"/>
        <v>1</v>
      </c>
      <c r="R6" s="32">
        <f>IF(P6&gt;P7,1,0)</f>
        <v>1</v>
      </c>
      <c r="S6" s="2">
        <f t="shared" si="5"/>
        <v>0.125</v>
      </c>
      <c r="T6" s="70">
        <f t="shared" si="6"/>
        <v>-0.33300000000000002</v>
      </c>
      <c r="U6" s="22">
        <f t="shared" si="7"/>
        <v>825</v>
      </c>
      <c r="V6" s="22">
        <f t="shared" si="8"/>
        <v>850</v>
      </c>
      <c r="W6" s="22">
        <f t="shared" si="9"/>
        <v>1175.5317945508748</v>
      </c>
      <c r="X6" s="22">
        <f t="shared" si="10"/>
        <v>1675</v>
      </c>
      <c r="Y6" s="22">
        <f t="shared" si="11"/>
        <v>-825</v>
      </c>
      <c r="Z6" s="22">
        <f t="shared" si="12"/>
        <v>0</v>
      </c>
      <c r="AA6" s="22">
        <f t="shared" si="13"/>
        <v>0</v>
      </c>
      <c r="AB6" s="22">
        <f t="shared" si="14"/>
        <v>2500</v>
      </c>
      <c r="AC6" s="2">
        <f t="shared" si="15"/>
        <v>1</v>
      </c>
      <c r="AD6" s="2">
        <f t="shared" si="16"/>
        <v>1</v>
      </c>
      <c r="AE6" s="2">
        <f t="shared" si="17"/>
        <v>0</v>
      </c>
      <c r="AF6" s="2">
        <f t="shared" si="18"/>
        <v>0</v>
      </c>
      <c r="AG6" s="2">
        <f t="shared" si="19"/>
        <v>2</v>
      </c>
      <c r="AH6" s="23">
        <v>2500</v>
      </c>
      <c r="AI6" s="23">
        <v>0</v>
      </c>
      <c r="AJ6" s="23"/>
      <c r="AK6" s="23"/>
      <c r="AL6" s="24">
        <v>0.33</v>
      </c>
      <c r="AM6" s="24">
        <f>1-AL6</f>
        <v>0.66999999999999993</v>
      </c>
      <c r="AN6" s="24"/>
      <c r="AO6" s="24"/>
      <c r="AP6" s="24" t="s">
        <v>166</v>
      </c>
      <c r="AQ6" s="25">
        <f t="shared" si="20"/>
        <v>977.65856110467621</v>
      </c>
      <c r="AR6" s="25">
        <f t="shared" si="21"/>
        <v>0</v>
      </c>
      <c r="AS6" s="25">
        <f t="shared" si="22"/>
        <v>0</v>
      </c>
      <c r="AT6" s="25">
        <f t="shared" si="23"/>
        <v>0</v>
      </c>
      <c r="AU6" s="24">
        <f t="shared" si="24"/>
        <v>0.3342157237916088</v>
      </c>
      <c r="AV6" s="24">
        <f t="shared" si="25"/>
        <v>0.6657842762083912</v>
      </c>
      <c r="AW6" s="24">
        <f t="shared" si="26"/>
        <v>0</v>
      </c>
      <c r="AX6" s="24">
        <f t="shared" si="27"/>
        <v>0</v>
      </c>
      <c r="AY6" s="7">
        <f t="shared" si="28"/>
        <v>1</v>
      </c>
      <c r="AZ6" s="37">
        <f t="shared" si="29"/>
        <v>326.74886362066218</v>
      </c>
      <c r="BA6" s="37"/>
      <c r="BB6" s="26">
        <f t="shared" si="30"/>
        <v>719.55080135918024</v>
      </c>
      <c r="BC6" s="27">
        <f>B6*(BG6-BG6/3)</f>
        <v>767.02321300473557</v>
      </c>
      <c r="BD6" s="28">
        <f>C6*(BH6+BG6/3)</f>
        <v>0</v>
      </c>
      <c r="BE6" s="28"/>
      <c r="BF6" s="28"/>
      <c r="BG6" s="28">
        <f t="shared" si="31"/>
        <v>0.46021392780284126</v>
      </c>
      <c r="BH6" s="28">
        <f t="shared" si="32"/>
        <v>0.75553112773333575</v>
      </c>
      <c r="BI6" s="28">
        <f t="shared" si="33"/>
        <v>0</v>
      </c>
      <c r="BJ6" s="28">
        <f t="shared" si="34"/>
        <v>0</v>
      </c>
      <c r="BK6" s="29">
        <f t="shared" si="35"/>
        <v>1.2157450555361771</v>
      </c>
      <c r="BL6" s="28">
        <f>SUBTOTAL(9,BC6:BE6)/BK6</f>
        <v>630.90794366131081</v>
      </c>
      <c r="BM6" s="44"/>
      <c r="BN6" s="45">
        <f t="shared" si="36"/>
        <v>539.7979124145586</v>
      </c>
      <c r="BO6" s="44">
        <f t="shared" si="37"/>
        <v>719.55080135918024</v>
      </c>
      <c r="BP6" s="46">
        <f t="shared" si="38"/>
        <v>630.90794366131081</v>
      </c>
    </row>
    <row r="7" spans="1:68" s="47" customFormat="1" x14ac:dyDescent="0.25">
      <c r="A7" s="2" t="s">
        <v>52</v>
      </c>
      <c r="B7" s="17">
        <v>2400</v>
      </c>
      <c r="C7" s="17">
        <v>0</v>
      </c>
      <c r="D7" s="17"/>
      <c r="E7" s="17"/>
      <c r="F7" s="4">
        <v>0.34</v>
      </c>
      <c r="G7" s="4">
        <f>1-F7</f>
        <v>0.65999999999999992</v>
      </c>
      <c r="H7" s="4"/>
      <c r="I7" s="4"/>
      <c r="J7" s="30"/>
      <c r="K7" s="30">
        <v>0.17</v>
      </c>
      <c r="L7" s="5">
        <f t="shared" ref="L7" si="40">IF(K7&gt;K6,1,IF(K7&lt;K6,0,0.5))</f>
        <v>0</v>
      </c>
      <c r="M7" s="6">
        <f t="shared" si="0"/>
        <v>0.125</v>
      </c>
      <c r="N7" s="6">
        <f t="shared" si="1"/>
        <v>0.33300000000000002</v>
      </c>
      <c r="O7" s="19">
        <f t="shared" si="2"/>
        <v>-1</v>
      </c>
      <c r="P7" s="20">
        <f t="shared" si="3"/>
        <v>533.41194998257015</v>
      </c>
      <c r="Q7" s="31">
        <f t="shared" si="4"/>
        <v>1</v>
      </c>
      <c r="R7" s="32">
        <f>IF(P7&gt;P6,1,0)</f>
        <v>0</v>
      </c>
      <c r="S7" s="2">
        <f t="shared" si="5"/>
        <v>0.125</v>
      </c>
      <c r="T7" s="70">
        <f t="shared" si="6"/>
        <v>-0.33300000000000002</v>
      </c>
      <c r="U7" s="22">
        <f t="shared" si="7"/>
        <v>816.00000000000011</v>
      </c>
      <c r="V7" s="22">
        <f t="shared" si="8"/>
        <v>767.99999999999977</v>
      </c>
      <c r="W7" s="22">
        <f t="shared" si="9"/>
        <v>1136.901051103393</v>
      </c>
      <c r="X7" s="22">
        <f t="shared" si="10"/>
        <v>1584</v>
      </c>
      <c r="Y7" s="22">
        <f t="shared" si="11"/>
        <v>-816.00000000000011</v>
      </c>
      <c r="Z7" s="22">
        <f t="shared" si="12"/>
        <v>0</v>
      </c>
      <c r="AA7" s="22">
        <f t="shared" si="13"/>
        <v>0</v>
      </c>
      <c r="AB7" s="22">
        <f t="shared" si="14"/>
        <v>2400</v>
      </c>
      <c r="AC7" s="2">
        <f t="shared" si="15"/>
        <v>1</v>
      </c>
      <c r="AD7" s="2">
        <f t="shared" si="16"/>
        <v>1</v>
      </c>
      <c r="AE7" s="2">
        <f t="shared" si="17"/>
        <v>0</v>
      </c>
      <c r="AF7" s="2">
        <f t="shared" si="18"/>
        <v>0</v>
      </c>
      <c r="AG7" s="2">
        <f t="shared" si="19"/>
        <v>2</v>
      </c>
      <c r="AH7" s="23">
        <v>2400</v>
      </c>
      <c r="AI7" s="23">
        <v>0</v>
      </c>
      <c r="AJ7" s="23"/>
      <c r="AK7" s="23"/>
      <c r="AL7" s="24">
        <v>0.34</v>
      </c>
      <c r="AM7" s="24">
        <f>1-AL7</f>
        <v>0.65999999999999992</v>
      </c>
      <c r="AN7" s="24"/>
      <c r="AO7" s="24"/>
      <c r="AP7" s="24" t="s">
        <v>166</v>
      </c>
      <c r="AQ7" s="25">
        <f t="shared" si="20"/>
        <v>943.16112695696552</v>
      </c>
      <c r="AR7" s="25">
        <f t="shared" si="21"/>
        <v>0</v>
      </c>
      <c r="AS7" s="25">
        <f t="shared" si="22"/>
        <v>0</v>
      </c>
      <c r="AT7" s="25">
        <f t="shared" si="23"/>
        <v>0</v>
      </c>
      <c r="AU7" s="24">
        <f t="shared" si="24"/>
        <v>0.33941262756824531</v>
      </c>
      <c r="AV7" s="24">
        <f t="shared" si="25"/>
        <v>0.66058737243175469</v>
      </c>
      <c r="AW7" s="24">
        <f t="shared" si="26"/>
        <v>0</v>
      </c>
      <c r="AX7" s="24">
        <f t="shared" si="27"/>
        <v>0</v>
      </c>
      <c r="AY7" s="7">
        <f t="shared" si="28"/>
        <v>1</v>
      </c>
      <c r="AZ7" s="37">
        <f t="shared" si="29"/>
        <v>320.12079632069106</v>
      </c>
      <c r="BA7" s="37"/>
      <c r="BB7" s="26">
        <f t="shared" si="30"/>
        <v>702.98749651459957</v>
      </c>
      <c r="BC7" s="27">
        <f>B7*(BG7-BG7/3)</f>
        <v>751.89158544661836</v>
      </c>
      <c r="BD7" s="28">
        <f>C7*(BH7+BG7/3)</f>
        <v>0</v>
      </c>
      <c r="BE7" s="28"/>
      <c r="BF7" s="28"/>
      <c r="BG7" s="28">
        <f t="shared" si="31"/>
        <v>0.46993224090413649</v>
      </c>
      <c r="BH7" s="28">
        <f t="shared" si="32"/>
        <v>0.7476197313887466</v>
      </c>
      <c r="BI7" s="28">
        <f t="shared" si="33"/>
        <v>0</v>
      </c>
      <c r="BJ7" s="28">
        <f t="shared" si="34"/>
        <v>0</v>
      </c>
      <c r="BK7" s="29">
        <f t="shared" si="35"/>
        <v>1.2175519722928831</v>
      </c>
      <c r="BL7" s="28">
        <f>SUBTOTAL(9,BC7:BE7)/BK7</f>
        <v>617.54372918526246</v>
      </c>
      <c r="BM7" s="44"/>
      <c r="BN7" s="45">
        <f t="shared" si="36"/>
        <v>533.41194998257015</v>
      </c>
      <c r="BO7" s="44">
        <f t="shared" si="37"/>
        <v>702.98749651459957</v>
      </c>
      <c r="BP7" s="46">
        <f t="shared" si="38"/>
        <v>617.54372918526246</v>
      </c>
    </row>
    <row r="8" spans="1:68" s="47" customFormat="1" x14ac:dyDescent="0.25">
      <c r="A8" s="2" t="s">
        <v>53</v>
      </c>
      <c r="B8" s="17">
        <v>4000</v>
      </c>
      <c r="C8" s="17">
        <v>0</v>
      </c>
      <c r="D8" s="17"/>
      <c r="E8" s="17"/>
      <c r="F8" s="4">
        <v>0.8</v>
      </c>
      <c r="G8" s="4">
        <f>1-F8</f>
        <v>0.19999999999999996</v>
      </c>
      <c r="H8" s="4"/>
      <c r="I8" s="4"/>
      <c r="J8" s="30"/>
      <c r="K8" s="30">
        <v>0.2</v>
      </c>
      <c r="L8" s="5">
        <f t="shared" ref="L8" si="41">IF(K8&gt;K9,1,IF(K8&lt;K9,0,0.5))</f>
        <v>0</v>
      </c>
      <c r="M8" s="6">
        <f t="shared" si="0"/>
        <v>0.125</v>
      </c>
      <c r="N8" s="6">
        <f t="shared" si="1"/>
        <v>0.33300000000000002</v>
      </c>
      <c r="O8" s="19">
        <f t="shared" si="2"/>
        <v>-1</v>
      </c>
      <c r="P8" s="20">
        <f t="shared" si="3"/>
        <v>2367.1999999999998</v>
      </c>
      <c r="Q8" s="31">
        <f t="shared" si="4"/>
        <v>1</v>
      </c>
      <c r="R8" s="32">
        <f>IF(P8&gt;P9,1,0)</f>
        <v>0</v>
      </c>
      <c r="S8" s="2">
        <f t="shared" si="5"/>
        <v>0.125</v>
      </c>
      <c r="T8" s="70">
        <f t="shared" si="6"/>
        <v>-0.33300000000000002</v>
      </c>
      <c r="U8" s="22">
        <f t="shared" si="7"/>
        <v>3200</v>
      </c>
      <c r="V8" s="22">
        <f t="shared" si="8"/>
        <v>-2400</v>
      </c>
      <c r="W8" s="22">
        <f t="shared" si="9"/>
        <v>1599.9999999999998</v>
      </c>
      <c r="X8" s="22">
        <f t="shared" si="10"/>
        <v>800</v>
      </c>
      <c r="Y8" s="22">
        <f t="shared" si="11"/>
        <v>-3200</v>
      </c>
      <c r="Z8" s="22">
        <f t="shared" si="12"/>
        <v>0</v>
      </c>
      <c r="AA8" s="22">
        <f t="shared" si="13"/>
        <v>0</v>
      </c>
      <c r="AB8" s="22">
        <f t="shared" si="14"/>
        <v>4000</v>
      </c>
      <c r="AC8" s="2">
        <f t="shared" si="15"/>
        <v>1</v>
      </c>
      <c r="AD8" s="2">
        <f t="shared" si="16"/>
        <v>1</v>
      </c>
      <c r="AE8" s="2">
        <f t="shared" si="17"/>
        <v>0</v>
      </c>
      <c r="AF8" s="2">
        <f t="shared" si="18"/>
        <v>0</v>
      </c>
      <c r="AG8" s="2">
        <f t="shared" si="19"/>
        <v>2</v>
      </c>
      <c r="AH8" s="23">
        <v>4000</v>
      </c>
      <c r="AI8" s="23">
        <v>0</v>
      </c>
      <c r="AJ8" s="23"/>
      <c r="AK8" s="23"/>
      <c r="AL8" s="24">
        <v>0.8</v>
      </c>
      <c r="AM8" s="24">
        <f>1-AL8</f>
        <v>0.19999999999999996</v>
      </c>
      <c r="AN8" s="24"/>
      <c r="AO8" s="24"/>
      <c r="AP8" s="24" t="s">
        <v>166</v>
      </c>
      <c r="AQ8" s="25">
        <f t="shared" si="20"/>
        <v>1478.4709388855508</v>
      </c>
      <c r="AR8" s="25">
        <f t="shared" si="21"/>
        <v>0</v>
      </c>
      <c r="AS8" s="25">
        <f t="shared" si="22"/>
        <v>0</v>
      </c>
      <c r="AT8" s="25">
        <f t="shared" si="23"/>
        <v>0</v>
      </c>
      <c r="AU8" s="24">
        <f t="shared" si="24"/>
        <v>0.60743927432394806</v>
      </c>
      <c r="AV8" s="24">
        <f t="shared" si="25"/>
        <v>0.39256072567605194</v>
      </c>
      <c r="AW8" s="24">
        <f t="shared" si="26"/>
        <v>0</v>
      </c>
      <c r="AX8" s="24">
        <f t="shared" si="27"/>
        <v>0</v>
      </c>
      <c r="AY8" s="7">
        <f t="shared" si="28"/>
        <v>1</v>
      </c>
      <c r="AZ8" s="37">
        <f t="shared" si="29"/>
        <v>898.08131422568511</v>
      </c>
      <c r="BA8" s="37"/>
      <c r="BB8" s="26">
        <f t="shared" si="30"/>
        <v>2270.0766585418564</v>
      </c>
      <c r="BC8" s="27">
        <f>B8*(BG8-BG8/3)</f>
        <v>2281.0338133145347</v>
      </c>
      <c r="BD8" s="28">
        <f>C8*(BH8+BG8/3)</f>
        <v>0</v>
      </c>
      <c r="BE8" s="28"/>
      <c r="BF8" s="28"/>
      <c r="BG8" s="28">
        <f t="shared" si="31"/>
        <v>0.85538767999295051</v>
      </c>
      <c r="BH8" s="28">
        <f t="shared" si="32"/>
        <v>0.32413131933855249</v>
      </c>
      <c r="BI8" s="28">
        <f t="shared" si="33"/>
        <v>0</v>
      </c>
      <c r="BJ8" s="28">
        <f t="shared" si="34"/>
        <v>0</v>
      </c>
      <c r="BK8" s="29">
        <f t="shared" si="35"/>
        <v>1.1795189993315029</v>
      </c>
      <c r="BL8" s="28">
        <f>SUBTOTAL(9,BC8:BE8)/BK8</f>
        <v>1933.8678008640129</v>
      </c>
      <c r="BM8" s="44"/>
      <c r="BN8" s="45">
        <f t="shared" si="36"/>
        <v>2367.1999999999998</v>
      </c>
      <c r="BO8" s="44">
        <f t="shared" si="37"/>
        <v>2270.0766585418564</v>
      </c>
      <c r="BP8" s="46">
        <f t="shared" si="38"/>
        <v>1933.8678008640129</v>
      </c>
    </row>
    <row r="9" spans="1:68" s="47" customFormat="1" x14ac:dyDescent="0.25">
      <c r="A9" s="2" t="s">
        <v>54</v>
      </c>
      <c r="B9" s="17">
        <v>3000</v>
      </c>
      <c r="C9" s="17"/>
      <c r="D9" s="17"/>
      <c r="E9" s="17"/>
      <c r="F9" s="4">
        <v>1</v>
      </c>
      <c r="G9" s="4"/>
      <c r="H9" s="4"/>
      <c r="I9" s="4"/>
      <c r="J9" s="30"/>
      <c r="K9" s="30">
        <v>0.8</v>
      </c>
      <c r="L9" s="5">
        <f t="shared" ref="L9" si="42">IF(K9&gt;K8,1,IF(K9&lt;K8,0,0.5))</f>
        <v>1</v>
      </c>
      <c r="M9" s="6">
        <f t="shared" si="0"/>
        <v>0.125</v>
      </c>
      <c r="N9" s="6">
        <f t="shared" si="1"/>
        <v>0.33300000000000002</v>
      </c>
      <c r="O9" s="19">
        <f t="shared" si="2"/>
        <v>-1</v>
      </c>
      <c r="P9" s="20">
        <f t="shared" si="3"/>
        <v>3000</v>
      </c>
      <c r="Q9" s="31">
        <f t="shared" si="4"/>
        <v>1</v>
      </c>
      <c r="R9" s="32">
        <f>IF(P9&gt;P8,1,0)</f>
        <v>1</v>
      </c>
      <c r="S9" s="2">
        <f t="shared" si="5"/>
        <v>0.125</v>
      </c>
      <c r="T9" s="70">
        <f t="shared" si="6"/>
        <v>-0.33300000000000002</v>
      </c>
      <c r="U9" s="22">
        <f t="shared" si="7"/>
        <v>3000</v>
      </c>
      <c r="V9" s="22">
        <f t="shared" si="8"/>
        <v>0</v>
      </c>
      <c r="W9" s="22">
        <f t="shared" si="9"/>
        <v>0</v>
      </c>
      <c r="X9" s="22">
        <f t="shared" si="10"/>
        <v>0</v>
      </c>
      <c r="Y9" s="22">
        <f t="shared" si="11"/>
        <v>0</v>
      </c>
      <c r="Z9" s="22">
        <f t="shared" si="12"/>
        <v>0</v>
      </c>
      <c r="AA9" s="22">
        <f t="shared" si="13"/>
        <v>0</v>
      </c>
      <c r="AB9" s="22">
        <f t="shared" si="14"/>
        <v>3000</v>
      </c>
      <c r="AC9" s="2">
        <f t="shared" si="15"/>
        <v>1</v>
      </c>
      <c r="AD9" s="2">
        <f t="shared" si="16"/>
        <v>0</v>
      </c>
      <c r="AE9" s="2">
        <f t="shared" si="17"/>
        <v>0</v>
      </c>
      <c r="AF9" s="2">
        <f t="shared" si="18"/>
        <v>0</v>
      </c>
      <c r="AG9" s="2">
        <f t="shared" si="19"/>
        <v>1</v>
      </c>
      <c r="AH9" s="23">
        <v>3000</v>
      </c>
      <c r="AI9" s="23"/>
      <c r="AJ9" s="23"/>
      <c r="AK9" s="23"/>
      <c r="AL9" s="24">
        <v>1</v>
      </c>
      <c r="AM9" s="24"/>
      <c r="AN9" s="24"/>
      <c r="AO9" s="24"/>
      <c r="AP9" s="24" t="s">
        <v>166</v>
      </c>
      <c r="AQ9" s="25">
        <f t="shared" si="20"/>
        <v>1147.801278486872</v>
      </c>
      <c r="AR9" s="25">
        <f t="shared" si="21"/>
        <v>0</v>
      </c>
      <c r="AS9" s="25">
        <f t="shared" si="22"/>
        <v>0</v>
      </c>
      <c r="AT9" s="25">
        <f t="shared" si="23"/>
        <v>0</v>
      </c>
      <c r="AU9" s="24">
        <f t="shared" si="24"/>
        <v>1</v>
      </c>
      <c r="AV9" s="24">
        <f t="shared" si="25"/>
        <v>0</v>
      </c>
      <c r="AW9" s="24">
        <f t="shared" si="26"/>
        <v>0</v>
      </c>
      <c r="AX9" s="24">
        <f t="shared" si="27"/>
        <v>0</v>
      </c>
      <c r="AY9" s="7">
        <f t="shared" si="28"/>
        <v>1</v>
      </c>
      <c r="AZ9" s="37">
        <f t="shared" si="29"/>
        <v>1147.801278486872</v>
      </c>
      <c r="BA9" s="37"/>
      <c r="BB9" s="26">
        <f t="shared" si="30"/>
        <v>2999.9999999999977</v>
      </c>
      <c r="BC9" s="27"/>
      <c r="BD9" s="28"/>
      <c r="BE9" s="28"/>
      <c r="BF9" s="28"/>
      <c r="BG9" s="28">
        <f t="shared" si="31"/>
        <v>1</v>
      </c>
      <c r="BH9" s="28">
        <f t="shared" si="32"/>
        <v>0</v>
      </c>
      <c r="BI9" s="28">
        <f t="shared" si="33"/>
        <v>0</v>
      </c>
      <c r="BJ9" s="28">
        <f t="shared" si="34"/>
        <v>0</v>
      </c>
      <c r="BK9" s="29">
        <f t="shared" si="35"/>
        <v>1</v>
      </c>
      <c r="BL9" s="28">
        <v>3000</v>
      </c>
      <c r="BM9" s="44"/>
      <c r="BN9" s="45">
        <f t="shared" si="36"/>
        <v>3000</v>
      </c>
      <c r="BO9" s="44">
        <f t="shared" si="37"/>
        <v>2999.9999999999977</v>
      </c>
      <c r="BP9" s="46">
        <f t="shared" si="38"/>
        <v>3000</v>
      </c>
    </row>
    <row r="10" spans="1:68" s="47" customFormat="1" x14ac:dyDescent="0.25">
      <c r="A10" s="2" t="s">
        <v>55</v>
      </c>
      <c r="B10" s="17">
        <v>-4000</v>
      </c>
      <c r="C10" s="17">
        <v>0</v>
      </c>
      <c r="D10" s="17"/>
      <c r="E10" s="17"/>
      <c r="F10" s="4">
        <v>0.8</v>
      </c>
      <c r="G10" s="4">
        <f>1-F10</f>
        <v>0.19999999999999996</v>
      </c>
      <c r="H10" s="4"/>
      <c r="I10" s="4"/>
      <c r="J10" s="30"/>
      <c r="K10" s="30">
        <v>0.92</v>
      </c>
      <c r="L10" s="5">
        <f t="shared" ref="L10" si="43">IF(K10&gt;K11,1,IF(K10&lt;K11,0,0.5))</f>
        <v>1</v>
      </c>
      <c r="M10" s="6">
        <f t="shared" si="0"/>
        <v>0.125</v>
      </c>
      <c r="N10" s="6">
        <f t="shared" si="1"/>
        <v>0.33300000000000002</v>
      </c>
      <c r="O10" s="19">
        <f t="shared" si="2"/>
        <v>1</v>
      </c>
      <c r="P10" s="20">
        <f t="shared" si="3"/>
        <v>-2367.1999999999998</v>
      </c>
      <c r="Q10" s="31">
        <f t="shared" si="4"/>
        <v>1</v>
      </c>
      <c r="R10" s="32">
        <f>IF(P10&gt;P11,1,0)</f>
        <v>1</v>
      </c>
      <c r="S10" s="2">
        <f t="shared" si="5"/>
        <v>0.125</v>
      </c>
      <c r="T10" s="70">
        <f t="shared" si="6"/>
        <v>0.33300000000000002</v>
      </c>
      <c r="U10" s="22">
        <f t="shared" si="7"/>
        <v>-3200</v>
      </c>
      <c r="V10" s="22">
        <f t="shared" si="8"/>
        <v>2400</v>
      </c>
      <c r="W10" s="22">
        <f t="shared" si="9"/>
        <v>1599.9999999999998</v>
      </c>
      <c r="X10" s="22">
        <f t="shared" si="10"/>
        <v>-800</v>
      </c>
      <c r="Y10" s="22">
        <f t="shared" si="11"/>
        <v>3200</v>
      </c>
      <c r="Z10" s="22">
        <f t="shared" si="12"/>
        <v>0</v>
      </c>
      <c r="AA10" s="22">
        <f t="shared" si="13"/>
        <v>0</v>
      </c>
      <c r="AB10" s="22">
        <f t="shared" si="14"/>
        <v>-4000</v>
      </c>
      <c r="AC10" s="2">
        <f t="shared" si="15"/>
        <v>1</v>
      </c>
      <c r="AD10" s="2">
        <f t="shared" si="16"/>
        <v>1</v>
      </c>
      <c r="AE10" s="2">
        <f t="shared" si="17"/>
        <v>0</v>
      </c>
      <c r="AF10" s="2">
        <f t="shared" si="18"/>
        <v>0</v>
      </c>
      <c r="AG10" s="2">
        <f t="shared" si="19"/>
        <v>2</v>
      </c>
      <c r="AH10" s="23">
        <v>-4000</v>
      </c>
      <c r="AI10" s="23">
        <v>0</v>
      </c>
      <c r="AJ10" s="23"/>
      <c r="AK10" s="23"/>
      <c r="AL10" s="24">
        <v>0.8</v>
      </c>
      <c r="AM10" s="24">
        <f>1-AL10</f>
        <v>0.19999999999999996</v>
      </c>
      <c r="AN10" s="24"/>
      <c r="AO10" s="24"/>
      <c r="AP10" s="24" t="s">
        <v>164</v>
      </c>
      <c r="AQ10" s="25">
        <f t="shared" si="20"/>
        <v>-1478.4709388855508</v>
      </c>
      <c r="AR10" s="25">
        <f t="shared" si="21"/>
        <v>0</v>
      </c>
      <c r="AS10" s="25">
        <f t="shared" si="22"/>
        <v>0</v>
      </c>
      <c r="AT10" s="25">
        <f t="shared" si="23"/>
        <v>0</v>
      </c>
      <c r="AU10" s="24">
        <f>AL10^$AW$1/(AL10^$AW$1+(1-AL10)^$AW$1)^(1/$AW$1)</f>
        <v>0.66895599562506725</v>
      </c>
      <c r="AV10" s="24">
        <f>(AL10+AM10)^$AW$1/((AL10+AM10)^$AW$1+(1-AL10-AM10)^$AW$1)^(1/$AW$1)-(AL10^$AW$1/(AL10^$AW$1+(1-AL10)^$AW$1)^(1/$AW$1))</f>
        <v>0.33104400437493275</v>
      </c>
      <c r="AW10" s="24">
        <f>+(AL10+AM10+AN10)^$AW$1/((AL10+AM10+AN10)^$AW$1+(1-AL10-AM10-AN10)^$AW$1)^(1/$AW$1)-((AL10+AM10)^$AW$1/((AL10+AM10)^$AW$1+(1-AL10-AM10)^$AW$1)^(1/$AW$1))</f>
        <v>0</v>
      </c>
      <c r="AX10" s="24">
        <f>(AL10+AM10+AN10+AO10)^$AW$1/((AL10+AM10+AN10+AO10)^$AW$1+(1-AL10-AM10-AN10-AO10)^$AW$1)^(1/$AW$1)-(AL10+AM10+AN10)^$AW$1/((AL10+AM10+AN10)^$AW$1+(1-AL10-AM10-AN10)^$AW$1)^(1/$AW$1)</f>
        <v>0</v>
      </c>
      <c r="AY10" s="7">
        <f t="shared" si="28"/>
        <v>1</v>
      </c>
      <c r="AZ10" s="37">
        <f t="shared" si="29"/>
        <v>-989.03199892491159</v>
      </c>
      <c r="BA10" s="37"/>
      <c r="BB10" s="26">
        <f t="shared" si="30"/>
        <v>-2533.0753979564342</v>
      </c>
      <c r="BC10" s="27">
        <f>B10*(BG10-BG10/3)</f>
        <v>-2281.0338133145347</v>
      </c>
      <c r="BD10" s="28">
        <f>C10*(BH10+BG10/3)</f>
        <v>0</v>
      </c>
      <c r="BE10" s="28"/>
      <c r="BF10" s="28"/>
      <c r="BG10" s="28">
        <f t="shared" si="31"/>
        <v>0.85538767999295051</v>
      </c>
      <c r="BH10" s="28">
        <f t="shared" si="32"/>
        <v>0.32413131933855249</v>
      </c>
      <c r="BI10" s="28">
        <f t="shared" si="33"/>
        <v>0</v>
      </c>
      <c r="BJ10" s="28">
        <f t="shared" si="34"/>
        <v>0</v>
      </c>
      <c r="BK10" s="29">
        <f t="shared" si="35"/>
        <v>1.1795189993315029</v>
      </c>
      <c r="BL10" s="28">
        <f>SUBTOTAL(9,BC10:BE10)/BK10</f>
        <v>-1933.8678008640129</v>
      </c>
      <c r="BM10" s="44"/>
      <c r="BN10" s="45">
        <f t="shared" si="36"/>
        <v>-2367.1999999999998</v>
      </c>
      <c r="BO10" s="44">
        <f t="shared" si="37"/>
        <v>-2533.0753979564342</v>
      </c>
      <c r="BP10" s="46">
        <f t="shared" si="38"/>
        <v>-1933.8678008640129</v>
      </c>
    </row>
    <row r="11" spans="1:68" s="47" customFormat="1" x14ac:dyDescent="0.25">
      <c r="A11" s="2" t="s">
        <v>56</v>
      </c>
      <c r="B11" s="17">
        <v>-3000</v>
      </c>
      <c r="C11" s="17"/>
      <c r="D11" s="17"/>
      <c r="E11" s="17"/>
      <c r="F11" s="4">
        <v>1</v>
      </c>
      <c r="G11" s="4"/>
      <c r="H11" s="4"/>
      <c r="I11" s="4"/>
      <c r="J11" s="30"/>
      <c r="K11" s="30">
        <v>0.08</v>
      </c>
      <c r="L11" s="5">
        <f t="shared" ref="L11" si="44">IF(K11&gt;K10,1,IF(K11&lt;K10,0,0.5))</f>
        <v>0</v>
      </c>
      <c r="M11" s="6">
        <f t="shared" si="0"/>
        <v>0.125</v>
      </c>
      <c r="N11" s="6">
        <f t="shared" si="1"/>
        <v>0.33300000000000002</v>
      </c>
      <c r="O11" s="19">
        <f t="shared" si="2"/>
        <v>1</v>
      </c>
      <c r="P11" s="20">
        <f t="shared" si="3"/>
        <v>-3000</v>
      </c>
      <c r="Q11" s="31">
        <f t="shared" si="4"/>
        <v>1</v>
      </c>
      <c r="R11" s="32">
        <f>IF(P11&gt;P10,1,0)</f>
        <v>0</v>
      </c>
      <c r="S11" s="2">
        <f t="shared" si="5"/>
        <v>0.125</v>
      </c>
      <c r="T11" s="70">
        <f t="shared" si="6"/>
        <v>0.33300000000000002</v>
      </c>
      <c r="U11" s="22">
        <f t="shared" si="7"/>
        <v>-3000</v>
      </c>
      <c r="V11" s="22">
        <f t="shared" si="8"/>
        <v>0</v>
      </c>
      <c r="W11" s="22">
        <f t="shared" si="9"/>
        <v>0</v>
      </c>
      <c r="X11" s="22">
        <f t="shared" si="10"/>
        <v>0</v>
      </c>
      <c r="Y11" s="22">
        <f t="shared" si="11"/>
        <v>0</v>
      </c>
      <c r="Z11" s="22">
        <f t="shared" si="12"/>
        <v>0</v>
      </c>
      <c r="AA11" s="22">
        <f t="shared" si="13"/>
        <v>0</v>
      </c>
      <c r="AB11" s="22">
        <f t="shared" si="14"/>
        <v>-3000</v>
      </c>
      <c r="AC11" s="2">
        <f t="shared" si="15"/>
        <v>1</v>
      </c>
      <c r="AD11" s="2">
        <f t="shared" si="16"/>
        <v>0</v>
      </c>
      <c r="AE11" s="2">
        <f t="shared" si="17"/>
        <v>0</v>
      </c>
      <c r="AF11" s="2">
        <f t="shared" si="18"/>
        <v>0</v>
      </c>
      <c r="AG11" s="2">
        <f t="shared" si="19"/>
        <v>1</v>
      </c>
      <c r="AH11" s="23">
        <v>-3000</v>
      </c>
      <c r="AI11" s="23"/>
      <c r="AJ11" s="23"/>
      <c r="AK11" s="23"/>
      <c r="AL11" s="24">
        <v>1</v>
      </c>
      <c r="AM11" s="24"/>
      <c r="AN11" s="24"/>
      <c r="AO11" s="24"/>
      <c r="AP11" s="24" t="s">
        <v>164</v>
      </c>
      <c r="AQ11" s="25">
        <f t="shared" si="20"/>
        <v>-1147.801278486872</v>
      </c>
      <c r="AR11" s="25">
        <f t="shared" si="21"/>
        <v>0</v>
      </c>
      <c r="AS11" s="25">
        <f t="shared" si="22"/>
        <v>0</v>
      </c>
      <c r="AT11" s="25">
        <f t="shared" si="23"/>
        <v>0</v>
      </c>
      <c r="AU11" s="24">
        <f>AL11^$AW$1/(AL11^$AW$1+(1-AL11)^$AW$1)^(1/$AW$1)</f>
        <v>1</v>
      </c>
      <c r="AV11" s="24">
        <f>(AL11+AM11)^$AW$1/((AL11+AM11)^$AW$1+(1-AL11-AM11)^$AW$1)^(1/$AW$1)-(AL11^$AW$1/(AL11^$AW$1+(1-AL11)^$AW$1)^(1/$AW$1))</f>
        <v>0</v>
      </c>
      <c r="AW11" s="24">
        <f>+(AL11+AM11+AN11)^$AW$1/((AL11+AM11+AN11)^$AW$1+(1-AL11-AM11-AN11)^$AW$1)^(1/$AW$1)-((AL11+AM11)^$AW$1/((AL11+AM11)^$AW$1+(1-AL11-AM11)^$AW$1)^(1/$AW$1))</f>
        <v>0</v>
      </c>
      <c r="AX11" s="24">
        <f>(AL11+AM11+AN11+AO11)^$AW$1/((AL11+AM11+AN11+AO11)^$AW$1+(1-AL11-AM11-AN11-AO11)^$AW$1)^(1/$AW$1)-(AL11+AM11+AN11)^$AW$1/((AL11+AM11+AN11)^$AW$1+(1-AL11-AM11-AN11)^$AW$1)^(1/$AW$1)</f>
        <v>0</v>
      </c>
      <c r="AY11" s="7">
        <f t="shared" si="28"/>
        <v>1</v>
      </c>
      <c r="AZ11" s="37">
        <f t="shared" si="29"/>
        <v>-1147.801278486872</v>
      </c>
      <c r="BA11" s="37"/>
      <c r="BB11" s="26">
        <f t="shared" si="30"/>
        <v>-2999.9999999999977</v>
      </c>
      <c r="BC11" s="27"/>
      <c r="BD11" s="28"/>
      <c r="BE11" s="28"/>
      <c r="BF11" s="28"/>
      <c r="BG11" s="28">
        <f t="shared" si="31"/>
        <v>1</v>
      </c>
      <c r="BH11" s="28">
        <f t="shared" si="32"/>
        <v>0</v>
      </c>
      <c r="BI11" s="28">
        <f t="shared" si="33"/>
        <v>0</v>
      </c>
      <c r="BJ11" s="28">
        <f t="shared" si="34"/>
        <v>0</v>
      </c>
      <c r="BK11" s="29">
        <f t="shared" si="35"/>
        <v>1</v>
      </c>
      <c r="BL11" s="28">
        <v>-3000</v>
      </c>
      <c r="BM11" s="44"/>
      <c r="BN11" s="45">
        <f t="shared" si="36"/>
        <v>-3000</v>
      </c>
      <c r="BO11" s="44">
        <f t="shared" si="37"/>
        <v>-2999.9999999999977</v>
      </c>
      <c r="BP11" s="46">
        <f t="shared" si="38"/>
        <v>-3000</v>
      </c>
    </row>
    <row r="12" spans="1:68" s="47" customFormat="1" x14ac:dyDescent="0.25">
      <c r="A12" s="2" t="s">
        <v>57</v>
      </c>
      <c r="B12" s="17">
        <v>4000</v>
      </c>
      <c r="C12" s="17">
        <v>0</v>
      </c>
      <c r="D12" s="17"/>
      <c r="E12" s="17"/>
      <c r="F12" s="4">
        <v>0.2</v>
      </c>
      <c r="G12" s="4">
        <f t="shared" ref="G12:G24" si="45">1-F12</f>
        <v>0.8</v>
      </c>
      <c r="H12" s="4"/>
      <c r="I12" s="4"/>
      <c r="J12" s="30"/>
      <c r="K12" s="30">
        <v>0.65</v>
      </c>
      <c r="L12" s="5">
        <f t="shared" ref="L12" si="46">IF(K12&gt;K13,1,IF(K12&lt;K13,0,0.5))</f>
        <v>1</v>
      </c>
      <c r="M12" s="6">
        <f t="shared" si="0"/>
        <v>0.125</v>
      </c>
      <c r="N12" s="6">
        <f t="shared" si="1"/>
        <v>0.33300000000000002</v>
      </c>
      <c r="O12" s="19">
        <f t="shared" ref="O12:O35" si="47">IF(U12&lt;0,1,-1)</f>
        <v>-1</v>
      </c>
      <c r="P12" s="20">
        <f t="shared" ref="P12:P35" si="48">U12+S12*V12+T12*W12</f>
        <v>567.19999999999993</v>
      </c>
      <c r="Q12" s="31">
        <f t="shared" si="4"/>
        <v>1</v>
      </c>
      <c r="R12" s="32">
        <f>IF(P12&gt;P13,1,0)</f>
        <v>1</v>
      </c>
      <c r="S12" s="2">
        <f t="shared" si="5"/>
        <v>0.125</v>
      </c>
      <c r="T12" s="70">
        <f t="shared" si="6"/>
        <v>-0.33300000000000002</v>
      </c>
      <c r="U12" s="22">
        <f t="shared" si="7"/>
        <v>800</v>
      </c>
      <c r="V12" s="22">
        <f t="shared" ref="V12:V35" si="49">IF(AG12=1,0,(AB12-AG12*U12)/(AG12-1))</f>
        <v>2400</v>
      </c>
      <c r="W12" s="22">
        <f t="shared" si="9"/>
        <v>1600</v>
      </c>
      <c r="X12" s="22">
        <f t="shared" si="10"/>
        <v>3200</v>
      </c>
      <c r="Y12" s="22">
        <f t="shared" si="11"/>
        <v>-800</v>
      </c>
      <c r="Z12" s="22">
        <f t="shared" si="12"/>
        <v>0</v>
      </c>
      <c r="AA12" s="22">
        <f t="shared" si="13"/>
        <v>0</v>
      </c>
      <c r="AB12" s="22">
        <f t="shared" si="14"/>
        <v>4000</v>
      </c>
      <c r="AC12" s="2">
        <f t="shared" si="15"/>
        <v>1</v>
      </c>
      <c r="AD12" s="2">
        <f t="shared" si="16"/>
        <v>1</v>
      </c>
      <c r="AE12" s="2">
        <f t="shared" si="17"/>
        <v>0</v>
      </c>
      <c r="AF12" s="2">
        <f t="shared" si="18"/>
        <v>0</v>
      </c>
      <c r="AG12" s="2">
        <f t="shared" si="19"/>
        <v>2</v>
      </c>
      <c r="AH12" s="23">
        <v>4000</v>
      </c>
      <c r="AI12" s="23">
        <v>0</v>
      </c>
      <c r="AJ12" s="23"/>
      <c r="AK12" s="23"/>
      <c r="AL12" s="24">
        <v>0.2</v>
      </c>
      <c r="AM12" s="24">
        <f t="shared" ref="AM12:AM24" si="50">1-AL12</f>
        <v>0.8</v>
      </c>
      <c r="AN12" s="24"/>
      <c r="AO12" s="24"/>
      <c r="AP12" s="24" t="s">
        <v>166</v>
      </c>
      <c r="AQ12" s="25">
        <f t="shared" si="20"/>
        <v>1478.4709388855508</v>
      </c>
      <c r="AR12" s="25">
        <f t="shared" si="21"/>
        <v>0</v>
      </c>
      <c r="AS12" s="25">
        <f t="shared" si="22"/>
        <v>0</v>
      </c>
      <c r="AT12" s="25">
        <f t="shared" si="23"/>
        <v>0</v>
      </c>
      <c r="AU12" s="24">
        <f>AL12^$AU$1/(AL12^$AU$1+(1-AL12)^$AU$1)^(1/$AU$1)</f>
        <v>0.26076318283468647</v>
      </c>
      <c r="AV12" s="24">
        <f>(AL12+AM12)^$AU$1/((AL12+AM12)^$AU$1+(1-AL12-AM12)^$AU$1)^(1/$AU$1)-(AL12^$AU$1/(AL12^$AU$1+(1-AL12)^$AU$1)^(1/$AU$1))</f>
        <v>0.73923681716531353</v>
      </c>
      <c r="AW12" s="24">
        <f>+(AL12+AM12+AN12)^$AU$1/((AL12+AM12+AN12)^$AU$1+(1-AL12-AM12-AN12)^$AU$1)^(1/$AU$1)-((AL12+AM12)^$AU$1/((AL12+AM12)^$AU$1+(1-AL12-AM12)^$AU$1)^(1/$AU$1))</f>
        <v>0</v>
      </c>
      <c r="AX12" s="24">
        <f>(AL12+AM12+AN12+AO12)^$AU$1/((AL12+AM12+AN12+AO12)^$AU$1+(1-AL12-AM12-AN12-AO12)^$AU$1)^(1/$AU$1)-(AL12+AM12+AN12)^$AU$1/((AL12+AM12+AN12)^$AU$1+(1-AL12-AM12-AN12)^$AU$1)^(1/$AU$1)</f>
        <v>0</v>
      </c>
      <c r="AY12" s="7">
        <f t="shared" si="28"/>
        <v>1</v>
      </c>
      <c r="AZ12" s="37">
        <f t="shared" si="29"/>
        <v>385.53078775238345</v>
      </c>
      <c r="BA12" s="37"/>
      <c r="BB12" s="26">
        <f t="shared" si="30"/>
        <v>868.3673456543047</v>
      </c>
      <c r="BC12" s="27">
        <f t="shared" ref="BC12:BC24" si="51">B12*(BG12-BG12/3)</f>
        <v>864.35018490280652</v>
      </c>
      <c r="BD12" s="28">
        <f t="shared" ref="BD12:BD24" si="52">C12*(BH12+BG12/3)</f>
        <v>0</v>
      </c>
      <c r="BE12" s="28"/>
      <c r="BF12" s="28"/>
      <c r="BG12" s="28">
        <f t="shared" si="31"/>
        <v>0.32413131933855249</v>
      </c>
      <c r="BH12" s="28">
        <f t="shared" si="32"/>
        <v>0.85538767999295051</v>
      </c>
      <c r="BI12" s="28">
        <f t="shared" si="33"/>
        <v>0</v>
      </c>
      <c r="BJ12" s="28">
        <f t="shared" si="34"/>
        <v>0</v>
      </c>
      <c r="BK12" s="29">
        <f t="shared" si="35"/>
        <v>1.1795189993315029</v>
      </c>
      <c r="BL12" s="28">
        <f t="shared" ref="BL12:BL24" si="53">SUBTOTAL(9,BC12:BE12)/BK12</f>
        <v>732.79886580265384</v>
      </c>
      <c r="BM12" s="44"/>
      <c r="BN12" s="45">
        <f t="shared" si="36"/>
        <v>567.19999999999993</v>
      </c>
      <c r="BO12" s="44">
        <f t="shared" si="37"/>
        <v>868.3673456543047</v>
      </c>
      <c r="BP12" s="46">
        <f t="shared" si="38"/>
        <v>732.79886580265384</v>
      </c>
    </row>
    <row r="13" spans="1:68" s="47" customFormat="1" x14ac:dyDescent="0.25">
      <c r="A13" s="2" t="s">
        <v>58</v>
      </c>
      <c r="B13" s="17">
        <v>3000</v>
      </c>
      <c r="C13" s="17">
        <v>0</v>
      </c>
      <c r="D13" s="17"/>
      <c r="E13" s="17"/>
      <c r="F13" s="4">
        <v>0.25</v>
      </c>
      <c r="G13" s="4">
        <f t="shared" si="45"/>
        <v>0.75</v>
      </c>
      <c r="H13" s="4"/>
      <c r="I13" s="4"/>
      <c r="J13" s="30"/>
      <c r="K13" s="30">
        <v>0.35</v>
      </c>
      <c r="L13" s="5">
        <f t="shared" ref="L13" si="54">IF(K13&gt;K12,1,IF(K13&lt;K12,0,0.5))</f>
        <v>0</v>
      </c>
      <c r="M13" s="6">
        <f t="shared" si="0"/>
        <v>0.125</v>
      </c>
      <c r="N13" s="6">
        <f t="shared" si="1"/>
        <v>0.33300000000000002</v>
      </c>
      <c r="O13" s="19">
        <f t="shared" si="47"/>
        <v>-1</v>
      </c>
      <c r="P13" s="20">
        <f t="shared" si="48"/>
        <v>504.92031080967286</v>
      </c>
      <c r="Q13" s="31">
        <f t="shared" si="4"/>
        <v>1</v>
      </c>
      <c r="R13" s="32">
        <f>IF(P13&gt;P12,1,0)</f>
        <v>0</v>
      </c>
      <c r="S13" s="2">
        <f t="shared" si="5"/>
        <v>0.125</v>
      </c>
      <c r="T13" s="70">
        <f t="shared" si="6"/>
        <v>-0.33300000000000002</v>
      </c>
      <c r="U13" s="22">
        <f t="shared" si="7"/>
        <v>750</v>
      </c>
      <c r="V13" s="22">
        <f t="shared" si="49"/>
        <v>1500</v>
      </c>
      <c r="W13" s="22">
        <f t="shared" si="9"/>
        <v>1299.038105676658</v>
      </c>
      <c r="X13" s="22">
        <f t="shared" si="10"/>
        <v>2250</v>
      </c>
      <c r="Y13" s="22">
        <f t="shared" si="11"/>
        <v>-750</v>
      </c>
      <c r="Z13" s="22">
        <f t="shared" si="12"/>
        <v>0</v>
      </c>
      <c r="AA13" s="22">
        <f t="shared" si="13"/>
        <v>0</v>
      </c>
      <c r="AB13" s="22">
        <f t="shared" si="14"/>
        <v>3000</v>
      </c>
      <c r="AC13" s="2">
        <f t="shared" si="15"/>
        <v>1</v>
      </c>
      <c r="AD13" s="2">
        <f t="shared" si="16"/>
        <v>1</v>
      </c>
      <c r="AE13" s="2">
        <f t="shared" si="17"/>
        <v>0</v>
      </c>
      <c r="AF13" s="2">
        <f t="shared" si="18"/>
        <v>0</v>
      </c>
      <c r="AG13" s="2">
        <f t="shared" si="19"/>
        <v>2</v>
      </c>
      <c r="AH13" s="23">
        <v>3000</v>
      </c>
      <c r="AI13" s="23">
        <v>0</v>
      </c>
      <c r="AJ13" s="23"/>
      <c r="AK13" s="23"/>
      <c r="AL13" s="24">
        <v>0.25</v>
      </c>
      <c r="AM13" s="24">
        <f t="shared" si="50"/>
        <v>0.75</v>
      </c>
      <c r="AN13" s="24"/>
      <c r="AO13" s="24"/>
      <c r="AP13" s="24" t="s">
        <v>166</v>
      </c>
      <c r="AQ13" s="25">
        <f t="shared" si="20"/>
        <v>1147.801278486872</v>
      </c>
      <c r="AR13" s="25">
        <f t="shared" si="21"/>
        <v>0</v>
      </c>
      <c r="AS13" s="25">
        <f t="shared" si="22"/>
        <v>0</v>
      </c>
      <c r="AT13" s="25">
        <f t="shared" si="23"/>
        <v>0</v>
      </c>
      <c r="AU13" s="24">
        <f>AL13^$AU$1/(AL13^$AU$1+(1-AL13)^$AU$1)^(1/$AU$1)</f>
        <v>0.29074293416024788</v>
      </c>
      <c r="AV13" s="24">
        <f>(AL13+AM13)^$AU$1/((AL13+AM13)^$AU$1+(1-AL13-AM13)^$AU$1)^(1/$AU$1)-(AL13^$AU$1/(AL13^$AU$1+(1-AL13)^$AU$1)^(1/$AU$1))</f>
        <v>0.70925706583975212</v>
      </c>
      <c r="AW13" s="24">
        <f>+(AL13+AM13+AN13)^$AU$1/((AL13+AM13+AN13)^$AU$1+(1-AL13-AM13-AN13)^$AU$1)^(1/$AU$1)-((AL13+AM13)^$AU$1/((AL13+AM13)^$AU$1+(1-AL13-AM13)^$AU$1)^(1/$AU$1))</f>
        <v>0</v>
      </c>
      <c r="AX13" s="24">
        <f>(AL13+AM13+AN13+AO13)^$AU$1/((AL13+AM13+AN13+AO13)^$AU$1+(1-AL13-AM13-AN13-AO13)^$AU$1)^(1/$AU$1)-(AL13+AM13+AN13)^$AU$1/((AL13+AM13+AN13)^$AU$1+(1-AL13-AM13-AN13)^$AU$1)^(1/$AU$1)</f>
        <v>0</v>
      </c>
      <c r="AY13" s="7">
        <f t="shared" si="28"/>
        <v>1</v>
      </c>
      <c r="AZ13" s="37">
        <f t="shared" ref="AZ13:AZ35" si="55">SUMPRODUCT(AQ13:AT13,AU13:AX13)</f>
        <v>333.71511154015695</v>
      </c>
      <c r="BA13" s="37"/>
      <c r="BB13" s="26">
        <f t="shared" si="30"/>
        <v>737.00864674625007</v>
      </c>
      <c r="BC13" s="27">
        <f t="shared" si="51"/>
        <v>757.85828325519924</v>
      </c>
      <c r="BD13" s="28">
        <f t="shared" si="52"/>
        <v>0</v>
      </c>
      <c r="BE13" s="28"/>
      <c r="BF13" s="28"/>
      <c r="BG13" s="28">
        <f t="shared" si="31"/>
        <v>0.37892914162759955</v>
      </c>
      <c r="BH13" s="28">
        <f t="shared" si="32"/>
        <v>0.8176037681770133</v>
      </c>
      <c r="BI13" s="28">
        <f t="shared" si="33"/>
        <v>0</v>
      </c>
      <c r="BJ13" s="28">
        <f t="shared" si="34"/>
        <v>0</v>
      </c>
      <c r="BK13" s="29">
        <f t="shared" ref="BK13:BK35" si="56">SUBTOTAL(9,BG13:BI13)</f>
        <v>1.1965329098046129</v>
      </c>
      <c r="BL13" s="28">
        <f t="shared" si="53"/>
        <v>633.37855318910806</v>
      </c>
      <c r="BM13" s="44"/>
      <c r="BN13" s="45">
        <f t="shared" ref="BN13:BN35" si="57">P13</f>
        <v>504.92031080967286</v>
      </c>
      <c r="BO13" s="44">
        <f t="shared" ref="BO13:BO35" si="58">BB13</f>
        <v>737.00864674625007</v>
      </c>
      <c r="BP13" s="46">
        <f t="shared" ref="BP13:BP35" si="59">BL13</f>
        <v>633.37855318910806</v>
      </c>
    </row>
    <row r="14" spans="1:68" s="47" customFormat="1" x14ac:dyDescent="0.25">
      <c r="A14" s="2" t="s">
        <v>59</v>
      </c>
      <c r="B14" s="17">
        <v>-4000</v>
      </c>
      <c r="C14" s="17">
        <v>0</v>
      </c>
      <c r="D14" s="17"/>
      <c r="E14" s="17"/>
      <c r="F14" s="4">
        <v>0.2</v>
      </c>
      <c r="G14" s="4">
        <f t="shared" si="45"/>
        <v>0.8</v>
      </c>
      <c r="H14" s="4"/>
      <c r="I14" s="4"/>
      <c r="J14" s="30"/>
      <c r="K14" s="30">
        <v>0.42</v>
      </c>
      <c r="L14" s="5">
        <f t="shared" ref="L14" si="60">IF(K14&gt;K15,1,IF(K14&lt;K15,0,0.5))</f>
        <v>0</v>
      </c>
      <c r="M14" s="6">
        <f t="shared" si="0"/>
        <v>0.125</v>
      </c>
      <c r="N14" s="6">
        <f t="shared" si="1"/>
        <v>0.33300000000000002</v>
      </c>
      <c r="O14" s="19">
        <f t="shared" si="47"/>
        <v>1</v>
      </c>
      <c r="P14" s="20">
        <f t="shared" si="48"/>
        <v>-567.19999999999993</v>
      </c>
      <c r="Q14" s="31">
        <f t="shared" si="4"/>
        <v>1</v>
      </c>
      <c r="R14" s="32">
        <f>IF(P14&gt;P15,1,0)</f>
        <v>0</v>
      </c>
      <c r="S14" s="2">
        <f t="shared" si="5"/>
        <v>0.125</v>
      </c>
      <c r="T14" s="70">
        <f t="shared" si="6"/>
        <v>0.33300000000000002</v>
      </c>
      <c r="U14" s="22">
        <f t="shared" si="7"/>
        <v>-800</v>
      </c>
      <c r="V14" s="22">
        <f t="shared" si="49"/>
        <v>-2400</v>
      </c>
      <c r="W14" s="22">
        <f t="shared" si="9"/>
        <v>1600</v>
      </c>
      <c r="X14" s="22">
        <f t="shared" si="10"/>
        <v>-3200</v>
      </c>
      <c r="Y14" s="22">
        <f t="shared" si="11"/>
        <v>800</v>
      </c>
      <c r="Z14" s="22">
        <f t="shared" si="12"/>
        <v>0</v>
      </c>
      <c r="AA14" s="22">
        <f t="shared" si="13"/>
        <v>0</v>
      </c>
      <c r="AB14" s="22">
        <f t="shared" si="14"/>
        <v>-4000</v>
      </c>
      <c r="AC14" s="2">
        <f t="shared" si="15"/>
        <v>1</v>
      </c>
      <c r="AD14" s="2">
        <f t="shared" si="16"/>
        <v>1</v>
      </c>
      <c r="AE14" s="2">
        <f t="shared" si="17"/>
        <v>0</v>
      </c>
      <c r="AF14" s="2">
        <f t="shared" si="18"/>
        <v>0</v>
      </c>
      <c r="AG14" s="2">
        <f t="shared" si="19"/>
        <v>2</v>
      </c>
      <c r="AH14" s="23">
        <v>-4000</v>
      </c>
      <c r="AI14" s="23">
        <v>0</v>
      </c>
      <c r="AJ14" s="23"/>
      <c r="AK14" s="23"/>
      <c r="AL14" s="24">
        <v>0.2</v>
      </c>
      <c r="AM14" s="24">
        <f t="shared" si="50"/>
        <v>0.8</v>
      </c>
      <c r="AN14" s="24"/>
      <c r="AO14" s="24"/>
      <c r="AP14" s="24" t="s">
        <v>164</v>
      </c>
      <c r="AQ14" s="25">
        <f t="shared" si="20"/>
        <v>-1478.4709388855508</v>
      </c>
      <c r="AR14" s="25">
        <f t="shared" si="21"/>
        <v>0</v>
      </c>
      <c r="AS14" s="25">
        <f t="shared" si="22"/>
        <v>0</v>
      </c>
      <c r="AT14" s="25">
        <f t="shared" si="23"/>
        <v>0</v>
      </c>
      <c r="AU14" s="24">
        <f>AL14^$AW$1/(AL14^$AW$1+(1-AL14)^$AW$1)^(1/$AW$1)</f>
        <v>0.25702546676249449</v>
      </c>
      <c r="AV14" s="24">
        <f>(AL14+AM14)^$AW$1/((AL14+AM14)^$AW$1+(1-AL14-AM14)^$AW$1)^(1/$AW$1)-(AL14^$AW$1/(AL14^$AW$1+(1-AL14)^$AW$1)^(1/$AW$1))</f>
        <v>0.74297453323750551</v>
      </c>
      <c r="AW14" s="24">
        <f>+(AL14+AM14+AN14)^$AW$1/((AL14+AM14+AN14)^$AW$1+(1-AL14-AM14-AN14)^$AW$1)^(1/$AW$1)-((AL14+AM14)^$AW$1/((AL14+AM14)^$AW$1+(1-AL14-AM14)^$AW$1)^(1/$AW$1))</f>
        <v>0</v>
      </c>
      <c r="AX14" s="24">
        <f>(AL14+AM14+AN14+AO14)^$AW$1/((AL14+AM14+AN14+AO14)^$AW$1+(1-AL14-AM14-AN14-AO14)^$AW$1)^(1/$AW$1)-(AL14+AM14+AN14)^$AW$1/((AL14+AM14+AN14)^$AW$1+(1-AL14-AM14-AN14)^$AW$1)^(1/$AW$1)</f>
        <v>0</v>
      </c>
      <c r="AY14" s="7">
        <f t="shared" si="28"/>
        <v>1</v>
      </c>
      <c r="AZ14" s="37">
        <f t="shared" si="55"/>
        <v>-380.00468316184219</v>
      </c>
      <c r="BA14" s="37"/>
      <c r="BB14" s="26">
        <f t="shared" si="30"/>
        <v>-854.23694626534666</v>
      </c>
      <c r="BC14" s="27">
        <f t="shared" si="51"/>
        <v>-864.35018490280652</v>
      </c>
      <c r="BD14" s="28">
        <f t="shared" si="52"/>
        <v>0</v>
      </c>
      <c r="BE14" s="28"/>
      <c r="BF14" s="28"/>
      <c r="BG14" s="28">
        <f t="shared" si="31"/>
        <v>0.32413131933855249</v>
      </c>
      <c r="BH14" s="28">
        <f t="shared" si="32"/>
        <v>0.85538767999295051</v>
      </c>
      <c r="BI14" s="28">
        <f t="shared" si="33"/>
        <v>0</v>
      </c>
      <c r="BJ14" s="28">
        <f t="shared" si="34"/>
        <v>0</v>
      </c>
      <c r="BK14" s="29">
        <f t="shared" si="56"/>
        <v>1.1795189993315029</v>
      </c>
      <c r="BL14" s="28">
        <f t="shared" si="53"/>
        <v>-732.79886580265384</v>
      </c>
      <c r="BM14" s="44"/>
      <c r="BN14" s="45">
        <f t="shared" si="57"/>
        <v>-567.19999999999993</v>
      </c>
      <c r="BO14" s="44">
        <f t="shared" si="58"/>
        <v>-854.23694626534666</v>
      </c>
      <c r="BP14" s="46">
        <f t="shared" si="59"/>
        <v>-732.79886580265384</v>
      </c>
    </row>
    <row r="15" spans="1:68" s="47" customFormat="1" x14ac:dyDescent="0.25">
      <c r="A15" s="2" t="s">
        <v>60</v>
      </c>
      <c r="B15" s="17">
        <v>-3000</v>
      </c>
      <c r="C15" s="17">
        <v>0</v>
      </c>
      <c r="D15" s="17"/>
      <c r="E15" s="17"/>
      <c r="F15" s="4">
        <v>0.25</v>
      </c>
      <c r="G15" s="4">
        <f t="shared" si="45"/>
        <v>0.75</v>
      </c>
      <c r="H15" s="4"/>
      <c r="I15" s="4"/>
      <c r="J15" s="30"/>
      <c r="K15" s="30">
        <v>0.57999999999999996</v>
      </c>
      <c r="L15" s="5">
        <f t="shared" ref="L15" si="61">IF(K15&gt;K14,1,IF(K15&lt;K14,0,0.5))</f>
        <v>1</v>
      </c>
      <c r="M15" s="6">
        <f t="shared" si="0"/>
        <v>0.125</v>
      </c>
      <c r="N15" s="6">
        <f t="shared" si="1"/>
        <v>0.33300000000000002</v>
      </c>
      <c r="O15" s="19">
        <f t="shared" si="47"/>
        <v>1</v>
      </c>
      <c r="P15" s="20">
        <f t="shared" si="48"/>
        <v>-504.92031080967286</v>
      </c>
      <c r="Q15" s="31">
        <f t="shared" si="4"/>
        <v>1</v>
      </c>
      <c r="R15" s="32">
        <f>IF(P15&gt;P14,1,0)</f>
        <v>1</v>
      </c>
      <c r="S15" s="2">
        <f t="shared" si="5"/>
        <v>0.125</v>
      </c>
      <c r="T15" s="70">
        <f t="shared" si="6"/>
        <v>0.33300000000000002</v>
      </c>
      <c r="U15" s="22">
        <f t="shared" si="7"/>
        <v>-750</v>
      </c>
      <c r="V15" s="22">
        <f t="shared" si="49"/>
        <v>-1500</v>
      </c>
      <c r="W15" s="22">
        <f t="shared" si="9"/>
        <v>1299.038105676658</v>
      </c>
      <c r="X15" s="22">
        <f t="shared" si="10"/>
        <v>-2250</v>
      </c>
      <c r="Y15" s="22">
        <f t="shared" si="11"/>
        <v>750</v>
      </c>
      <c r="Z15" s="22">
        <f t="shared" si="12"/>
        <v>0</v>
      </c>
      <c r="AA15" s="22">
        <f t="shared" si="13"/>
        <v>0</v>
      </c>
      <c r="AB15" s="22">
        <f t="shared" si="14"/>
        <v>-3000</v>
      </c>
      <c r="AC15" s="2">
        <f t="shared" si="15"/>
        <v>1</v>
      </c>
      <c r="AD15" s="2">
        <f t="shared" si="16"/>
        <v>1</v>
      </c>
      <c r="AE15" s="2">
        <f t="shared" si="17"/>
        <v>0</v>
      </c>
      <c r="AF15" s="2">
        <f t="shared" si="18"/>
        <v>0</v>
      </c>
      <c r="AG15" s="2">
        <f t="shared" si="19"/>
        <v>2</v>
      </c>
      <c r="AH15" s="23">
        <v>-3000</v>
      </c>
      <c r="AI15" s="23">
        <v>0</v>
      </c>
      <c r="AJ15" s="23"/>
      <c r="AK15" s="23"/>
      <c r="AL15" s="24">
        <v>0.25</v>
      </c>
      <c r="AM15" s="24">
        <f t="shared" si="50"/>
        <v>0.75</v>
      </c>
      <c r="AN15" s="24"/>
      <c r="AO15" s="24"/>
      <c r="AP15" s="24" t="s">
        <v>164</v>
      </c>
      <c r="AQ15" s="25">
        <f t="shared" si="20"/>
        <v>-1147.801278486872</v>
      </c>
      <c r="AR15" s="25">
        <f t="shared" si="21"/>
        <v>0</v>
      </c>
      <c r="AS15" s="25">
        <f t="shared" si="22"/>
        <v>0</v>
      </c>
      <c r="AT15" s="25">
        <f t="shared" si="23"/>
        <v>0</v>
      </c>
      <c r="AU15" s="24">
        <f>AL15^$AW$1/(AL15^$AW$1+(1-AL15)^$AW$1)^(1/$AW$1)</f>
        <v>0.29351854999041305</v>
      </c>
      <c r="AV15" s="24">
        <f>(AL15+AM15)^$AW$1/((AL15+AM15)^$AW$1+(1-AL15-AM15)^$AW$1)^(1/$AW$1)-(AL15^$AW$1/(AL15^$AW$1+(1-AL15)^$AW$1)^(1/$AW$1))</f>
        <v>0.70648145000958695</v>
      </c>
      <c r="AW15" s="24">
        <f>+(AL15+AM15+AN15)^$AW$1/((AL15+AM15+AN15)^$AW$1+(1-AL15-AM15-AN15)^$AW$1)^(1/$AW$1)-((AL15+AM15)^$AW$1/((AL15+AM15)^$AW$1+(1-AL15-AM15)^$AW$1)^(1/$AW$1))</f>
        <v>0</v>
      </c>
      <c r="AX15" s="24">
        <f>(AL15+AM15+AN15+AO15)^$AW$1/((AL15+AM15+AN15+AO15)^$AW$1+(1-AL15-AM15-AN15-AO15)^$AW$1)^(1/$AW$1)-(AL15+AM15+AN15)^$AW$1/((AL15+AM15+AN15)^$AW$1+(1-AL15-AM15-AN15)^$AW$1)^(1/$AW$1)</f>
        <v>0</v>
      </c>
      <c r="AY15" s="7">
        <f t="shared" si="28"/>
        <v>1</v>
      </c>
      <c r="AZ15" s="37">
        <f t="shared" si="55"/>
        <v>-336.90096693860892</v>
      </c>
      <c r="BA15" s="37"/>
      <c r="BB15" s="26">
        <f t="shared" si="30"/>
        <v>-745.00923495877589</v>
      </c>
      <c r="BC15" s="27">
        <f t="shared" si="51"/>
        <v>-757.85828325519924</v>
      </c>
      <c r="BD15" s="28">
        <f t="shared" si="52"/>
        <v>0</v>
      </c>
      <c r="BE15" s="28"/>
      <c r="BF15" s="28"/>
      <c r="BG15" s="28">
        <f t="shared" si="31"/>
        <v>0.37892914162759955</v>
      </c>
      <c r="BH15" s="28">
        <f t="shared" si="32"/>
        <v>0.8176037681770133</v>
      </c>
      <c r="BI15" s="28">
        <f t="shared" si="33"/>
        <v>0</v>
      </c>
      <c r="BJ15" s="28">
        <f t="shared" si="34"/>
        <v>0</v>
      </c>
      <c r="BK15" s="29">
        <f t="shared" si="56"/>
        <v>1.1965329098046129</v>
      </c>
      <c r="BL15" s="28">
        <f t="shared" si="53"/>
        <v>-633.37855318910806</v>
      </c>
      <c r="BM15" s="44"/>
      <c r="BN15" s="45">
        <f t="shared" si="57"/>
        <v>-504.92031080967286</v>
      </c>
      <c r="BO15" s="44">
        <f t="shared" si="58"/>
        <v>-745.00923495877589</v>
      </c>
      <c r="BP15" s="46">
        <f t="shared" si="59"/>
        <v>-633.37855318910806</v>
      </c>
    </row>
    <row r="16" spans="1:68" s="47" customFormat="1" x14ac:dyDescent="0.25">
      <c r="A16" s="2" t="s">
        <v>61</v>
      </c>
      <c r="B16" s="17">
        <v>6000</v>
      </c>
      <c r="C16" s="17">
        <v>0</v>
      </c>
      <c r="D16" s="17"/>
      <c r="E16" s="17"/>
      <c r="F16" s="4">
        <v>0.45</v>
      </c>
      <c r="G16" s="4">
        <f t="shared" si="45"/>
        <v>0.55000000000000004</v>
      </c>
      <c r="H16" s="4"/>
      <c r="I16" s="4"/>
      <c r="J16" s="30"/>
      <c r="K16" s="30">
        <v>0.14000000000000001</v>
      </c>
      <c r="L16" s="5">
        <f t="shared" ref="L16" si="62">IF(K16&gt;K17,1,IF(K16&lt;K17,0,0.5))</f>
        <v>0</v>
      </c>
      <c r="M16" s="6">
        <f t="shared" si="0"/>
        <v>0.125</v>
      </c>
      <c r="N16" s="6">
        <f t="shared" si="1"/>
        <v>0.33300000000000002</v>
      </c>
      <c r="O16" s="19">
        <f t="shared" si="47"/>
        <v>-1</v>
      </c>
      <c r="P16" s="20">
        <f t="shared" si="48"/>
        <v>1781.0075503304865</v>
      </c>
      <c r="Q16" s="31">
        <f t="shared" si="4"/>
        <v>1</v>
      </c>
      <c r="R16" s="32">
        <f>IF(P16&gt;P17,1,0)</f>
        <v>0</v>
      </c>
      <c r="S16" s="2">
        <f t="shared" si="5"/>
        <v>0.125</v>
      </c>
      <c r="T16" s="70">
        <f t="shared" si="6"/>
        <v>-0.33300000000000002</v>
      </c>
      <c r="U16" s="22">
        <f t="shared" si="7"/>
        <v>2700</v>
      </c>
      <c r="V16" s="22">
        <f t="shared" si="49"/>
        <v>600</v>
      </c>
      <c r="W16" s="22">
        <f t="shared" si="9"/>
        <v>2984.96231131986</v>
      </c>
      <c r="X16" s="22">
        <f t="shared" si="10"/>
        <v>3300</v>
      </c>
      <c r="Y16" s="22">
        <f t="shared" si="11"/>
        <v>-2700</v>
      </c>
      <c r="Z16" s="22">
        <f t="shared" si="12"/>
        <v>0</v>
      </c>
      <c r="AA16" s="22">
        <f t="shared" si="13"/>
        <v>0</v>
      </c>
      <c r="AB16" s="22">
        <f t="shared" si="14"/>
        <v>6000</v>
      </c>
      <c r="AC16" s="2">
        <f t="shared" si="15"/>
        <v>1</v>
      </c>
      <c r="AD16" s="2">
        <f t="shared" si="16"/>
        <v>1</v>
      </c>
      <c r="AE16" s="2">
        <f t="shared" si="17"/>
        <v>0</v>
      </c>
      <c r="AF16" s="2">
        <f t="shared" si="18"/>
        <v>0</v>
      </c>
      <c r="AG16" s="2">
        <f t="shared" si="19"/>
        <v>2</v>
      </c>
      <c r="AH16" s="23">
        <v>6000</v>
      </c>
      <c r="AI16" s="23">
        <v>0</v>
      </c>
      <c r="AJ16" s="23"/>
      <c r="AK16" s="23"/>
      <c r="AL16" s="24">
        <v>0.45</v>
      </c>
      <c r="AM16" s="24">
        <f t="shared" si="50"/>
        <v>0.55000000000000004</v>
      </c>
      <c r="AN16" s="24"/>
      <c r="AO16" s="24"/>
      <c r="AP16" s="24" t="s">
        <v>166</v>
      </c>
      <c r="AQ16" s="25">
        <f t="shared" si="20"/>
        <v>2112.3851236701244</v>
      </c>
      <c r="AR16" s="25">
        <f t="shared" si="21"/>
        <v>0</v>
      </c>
      <c r="AS16" s="25">
        <f t="shared" si="22"/>
        <v>0</v>
      </c>
      <c r="AT16" s="25">
        <f t="shared" si="23"/>
        <v>0</v>
      </c>
      <c r="AU16" s="24">
        <f>AL16^$AU$1/(AL16^$AU$1+(1-AL16)^$AU$1)^(1/$AU$1)</f>
        <v>0.39522787764427275</v>
      </c>
      <c r="AV16" s="24">
        <f>(AL16+AM16)^$AU$1/((AL16+AM16)^$AU$1+(1-AL16-AM16)^$AU$1)^(1/$AU$1)-(AL16^$AU$1/(AL16^$AU$1+(1-AL16)^$AU$1)^(1/$AU$1))</f>
        <v>0.60477212235572719</v>
      </c>
      <c r="AW16" s="24">
        <f>+(AL16+AM16+AN16)^$AU$1/((AL16+AM16+AN16)^$AU$1+(1-AL16-AM16-AN16)^$AU$1)^(1/$AU$1)-((AL16+AM16)^$AU$1/((AL16+AM16)^$AU$1+(1-AL16-AM16)^$AU$1)^(1/$AU$1))</f>
        <v>0</v>
      </c>
      <c r="AX16" s="24">
        <f>(AL16+AM16+AN16+AO16)^$AU$1/((AL16+AM16+AN16+AO16)^$AU$1+(1-AL16-AM16-AN16-AO16)^$AU$1)^(1/$AU$1)-(AL16+AM16+AN16)^$AU$1/((AL16+AM16+AN16)^$AU$1+(1-AL16-AM16-AN16)^$AU$1)^(1/$AU$1)</f>
        <v>0</v>
      </c>
      <c r="AY16" s="7">
        <f t="shared" si="28"/>
        <v>1</v>
      </c>
      <c r="AZ16" s="37">
        <f t="shared" si="55"/>
        <v>834.87348919547787</v>
      </c>
      <c r="BA16" s="37"/>
      <c r="BB16" s="66">
        <f t="shared" si="30"/>
        <v>2089.4091357114171</v>
      </c>
      <c r="BC16" s="27">
        <f t="shared" si="51"/>
        <v>2287.2242713039059</v>
      </c>
      <c r="BD16" s="28">
        <f t="shared" si="52"/>
        <v>0</v>
      </c>
      <c r="BE16" s="28"/>
      <c r="BF16" s="28"/>
      <c r="BG16" s="28">
        <f t="shared" si="31"/>
        <v>0.57180606782597643</v>
      </c>
      <c r="BH16" s="28">
        <f t="shared" si="32"/>
        <v>0.65804240757665733</v>
      </c>
      <c r="BI16" s="28">
        <f t="shared" si="33"/>
        <v>0</v>
      </c>
      <c r="BJ16" s="28">
        <f t="shared" si="34"/>
        <v>0</v>
      </c>
      <c r="BK16" s="29">
        <f t="shared" si="56"/>
        <v>1.2298484754026338</v>
      </c>
      <c r="BL16" s="33">
        <f t="shared" si="53"/>
        <v>1859.7610332078539</v>
      </c>
      <c r="BM16" s="44"/>
      <c r="BN16" s="45">
        <f t="shared" si="57"/>
        <v>1781.0075503304865</v>
      </c>
      <c r="BO16" s="44">
        <f t="shared" si="58"/>
        <v>2089.4091357114171</v>
      </c>
      <c r="BP16" s="46">
        <f t="shared" si="59"/>
        <v>1859.7610332078539</v>
      </c>
    </row>
    <row r="17" spans="1:68" s="47" customFormat="1" x14ac:dyDescent="0.25">
      <c r="A17" s="2" t="s">
        <v>62</v>
      </c>
      <c r="B17" s="17">
        <v>3000</v>
      </c>
      <c r="C17" s="17">
        <v>0</v>
      </c>
      <c r="D17" s="17"/>
      <c r="E17" s="17"/>
      <c r="F17" s="4">
        <v>0.9</v>
      </c>
      <c r="G17" s="4">
        <f t="shared" si="45"/>
        <v>9.9999999999999978E-2</v>
      </c>
      <c r="H17" s="4"/>
      <c r="I17" s="4"/>
      <c r="J17" s="30"/>
      <c r="K17" s="30">
        <v>0.86</v>
      </c>
      <c r="L17" s="5">
        <f t="shared" ref="L17" si="63">IF(K17&gt;K16,1,IF(K17&lt;K16,0,0.5))</f>
        <v>1</v>
      </c>
      <c r="M17" s="6">
        <f t="shared" si="0"/>
        <v>0.125</v>
      </c>
      <c r="N17" s="6">
        <f t="shared" si="1"/>
        <v>0.33300000000000002</v>
      </c>
      <c r="O17" s="19">
        <f t="shared" si="47"/>
        <v>-1</v>
      </c>
      <c r="P17" s="20">
        <f t="shared" si="48"/>
        <v>2100.3000000000002</v>
      </c>
      <c r="Q17" s="31">
        <f t="shared" si="4"/>
        <v>1</v>
      </c>
      <c r="R17" s="32">
        <f>IF(P17&gt;P16,1,0)</f>
        <v>1</v>
      </c>
      <c r="S17" s="2">
        <f t="shared" si="5"/>
        <v>0.125</v>
      </c>
      <c r="T17" s="70">
        <f t="shared" si="6"/>
        <v>-0.33300000000000002</v>
      </c>
      <c r="U17" s="22">
        <f t="shared" si="7"/>
        <v>2700</v>
      </c>
      <c r="V17" s="22">
        <f t="shared" si="49"/>
        <v>-2400</v>
      </c>
      <c r="W17" s="22">
        <f t="shared" si="9"/>
        <v>899.99999999999989</v>
      </c>
      <c r="X17" s="22">
        <f t="shared" si="10"/>
        <v>300</v>
      </c>
      <c r="Y17" s="22">
        <f t="shared" si="11"/>
        <v>-2700</v>
      </c>
      <c r="Z17" s="22">
        <f t="shared" si="12"/>
        <v>0</v>
      </c>
      <c r="AA17" s="22">
        <f t="shared" si="13"/>
        <v>0</v>
      </c>
      <c r="AB17" s="22">
        <f t="shared" si="14"/>
        <v>3000</v>
      </c>
      <c r="AC17" s="2">
        <f t="shared" si="15"/>
        <v>1</v>
      </c>
      <c r="AD17" s="2">
        <f t="shared" si="16"/>
        <v>1</v>
      </c>
      <c r="AE17" s="2">
        <f t="shared" si="17"/>
        <v>0</v>
      </c>
      <c r="AF17" s="2">
        <f t="shared" si="18"/>
        <v>0</v>
      </c>
      <c r="AG17" s="2">
        <f t="shared" si="19"/>
        <v>2</v>
      </c>
      <c r="AH17" s="23">
        <v>3000</v>
      </c>
      <c r="AI17" s="23">
        <v>0</v>
      </c>
      <c r="AJ17" s="23"/>
      <c r="AK17" s="23"/>
      <c r="AL17" s="24">
        <v>0.9</v>
      </c>
      <c r="AM17" s="24">
        <f t="shared" si="50"/>
        <v>9.9999999999999978E-2</v>
      </c>
      <c r="AN17" s="24"/>
      <c r="AO17" s="24"/>
      <c r="AP17" s="24" t="s">
        <v>166</v>
      </c>
      <c r="AQ17" s="25">
        <f t="shared" si="20"/>
        <v>1147.801278486872</v>
      </c>
      <c r="AR17" s="25">
        <f t="shared" si="21"/>
        <v>0</v>
      </c>
      <c r="AS17" s="25">
        <f t="shared" si="22"/>
        <v>0</v>
      </c>
      <c r="AT17" s="25">
        <f t="shared" si="23"/>
        <v>0</v>
      </c>
      <c r="AU17" s="24">
        <f>AL17^$AU$1/(AL17^$AU$1+(1-AL17)^$AU$1)^(1/$AU$1)</f>
        <v>0.71171606388420627</v>
      </c>
      <c r="AV17" s="24">
        <f>(AL17+AM17)^$AU$1/((AL17+AM17)^$AU$1+(1-AL17-AM17)^$AU$1)^(1/$AU$1)-(AL17^$AU$1/(AL17^$AU$1+(1-AL17)^$AU$1)^(1/$AU$1))</f>
        <v>0.28828393611579373</v>
      </c>
      <c r="AW17" s="24">
        <f>+(AL17+AM17+AN17)^$AU$1/((AL17+AM17+AN17)^$AU$1+(1-AL17-AM17-AN17)^$AU$1)^(1/$AU$1)-((AL17+AM17)^$AU$1/((AL17+AM17)^$AU$1+(1-AL17-AM17)^$AU$1)^(1/$AU$1))</f>
        <v>0</v>
      </c>
      <c r="AX17" s="24">
        <f>(AL17+AM17+AN17+AO17)^$AU$1/((AL17+AM17+AN17+AO17)^$AU$1+(1-AL17-AM17-AN17-AO17)^$AU$1)^(1/$AU$1)-(AL17+AM17+AN17)^$AU$1/((AL17+AM17+AN17)^$AU$1+(1-AL17-AM17-AN17)^$AU$1)^(1/$AU$1)</f>
        <v>0</v>
      </c>
      <c r="AY17" s="7">
        <f t="shared" si="28"/>
        <v>1</v>
      </c>
      <c r="AZ17" s="37">
        <f t="shared" si="55"/>
        <v>816.90860804593626</v>
      </c>
      <c r="BA17" s="37"/>
      <c r="BB17" s="66">
        <f t="shared" si="30"/>
        <v>2038.3935517484108</v>
      </c>
      <c r="BC17" s="27">
        <f t="shared" si="51"/>
        <v>1857.8033953707418</v>
      </c>
      <c r="BD17" s="28">
        <f t="shared" si="52"/>
        <v>0</v>
      </c>
      <c r="BE17" s="28"/>
      <c r="BF17" s="28"/>
      <c r="BG17" s="28">
        <f t="shared" si="31"/>
        <v>0.92890169768537101</v>
      </c>
      <c r="BH17" s="28">
        <f t="shared" si="32"/>
        <v>0.19952623149688797</v>
      </c>
      <c r="BI17" s="28">
        <f t="shared" si="33"/>
        <v>0</v>
      </c>
      <c r="BJ17" s="28">
        <f t="shared" si="34"/>
        <v>0</v>
      </c>
      <c r="BK17" s="29">
        <f t="shared" si="56"/>
        <v>1.128427929182259</v>
      </c>
      <c r="BL17" s="33">
        <f t="shared" si="53"/>
        <v>1646.3642447391755</v>
      </c>
      <c r="BM17" s="44"/>
      <c r="BN17" s="45">
        <f t="shared" si="57"/>
        <v>2100.3000000000002</v>
      </c>
      <c r="BO17" s="44">
        <f t="shared" si="58"/>
        <v>2038.3935517484108</v>
      </c>
      <c r="BP17" s="46">
        <f t="shared" si="59"/>
        <v>1646.3642447391755</v>
      </c>
    </row>
    <row r="18" spans="1:68" s="47" customFormat="1" x14ac:dyDescent="0.25">
      <c r="A18" s="2" t="s">
        <v>63</v>
      </c>
      <c r="B18" s="17">
        <v>6000</v>
      </c>
      <c r="C18" s="17">
        <v>0</v>
      </c>
      <c r="D18" s="17"/>
      <c r="E18" s="17"/>
      <c r="F18" s="4">
        <v>1E-3</v>
      </c>
      <c r="G18" s="4">
        <f t="shared" si="45"/>
        <v>0.999</v>
      </c>
      <c r="H18" s="4"/>
      <c r="I18" s="4"/>
      <c r="J18" s="30"/>
      <c r="K18" s="30">
        <v>0.73</v>
      </c>
      <c r="L18" s="5">
        <f t="shared" ref="L18" si="64">IF(K18&gt;K19,1,IF(K18&lt;K19,0,0.5))</f>
        <v>1</v>
      </c>
      <c r="M18" s="6">
        <f t="shared" si="0"/>
        <v>0.125</v>
      </c>
      <c r="N18" s="6">
        <f t="shared" si="1"/>
        <v>0.33300000000000002</v>
      </c>
      <c r="O18" s="19">
        <f t="shared" si="47"/>
        <v>-1</v>
      </c>
      <c r="P18" s="20">
        <f t="shared" si="48"/>
        <v>691.34929140540066</v>
      </c>
      <c r="Q18" s="31">
        <f t="shared" si="4"/>
        <v>1</v>
      </c>
      <c r="R18" s="32">
        <f>IF(P18&gt;P19,1,0)</f>
        <v>1</v>
      </c>
      <c r="S18" s="2">
        <f t="shared" si="5"/>
        <v>0.125</v>
      </c>
      <c r="T18" s="70">
        <f t="shared" si="6"/>
        <v>-0.33300000000000002</v>
      </c>
      <c r="U18" s="22">
        <f t="shared" si="7"/>
        <v>6</v>
      </c>
      <c r="V18" s="22">
        <f t="shared" si="49"/>
        <v>5988</v>
      </c>
      <c r="W18" s="22">
        <f t="shared" si="9"/>
        <v>189.64176755134929</v>
      </c>
      <c r="X18" s="22">
        <f t="shared" si="10"/>
        <v>5994</v>
      </c>
      <c r="Y18" s="22">
        <f t="shared" si="11"/>
        <v>-6</v>
      </c>
      <c r="Z18" s="22">
        <f t="shared" si="12"/>
        <v>0</v>
      </c>
      <c r="AA18" s="22">
        <f t="shared" si="13"/>
        <v>0</v>
      </c>
      <c r="AB18" s="22">
        <f t="shared" si="14"/>
        <v>6000</v>
      </c>
      <c r="AC18" s="2">
        <f t="shared" si="15"/>
        <v>1</v>
      </c>
      <c r="AD18" s="2">
        <f t="shared" si="16"/>
        <v>1</v>
      </c>
      <c r="AE18" s="2">
        <f t="shared" si="17"/>
        <v>0</v>
      </c>
      <c r="AF18" s="2">
        <f t="shared" si="18"/>
        <v>0</v>
      </c>
      <c r="AG18" s="2">
        <f t="shared" si="19"/>
        <v>2</v>
      </c>
      <c r="AH18" s="23">
        <v>6000</v>
      </c>
      <c r="AI18" s="23">
        <v>0</v>
      </c>
      <c r="AJ18" s="23"/>
      <c r="AK18" s="23"/>
      <c r="AL18" s="24">
        <v>1E-3</v>
      </c>
      <c r="AM18" s="24">
        <f t="shared" si="50"/>
        <v>0.999</v>
      </c>
      <c r="AN18" s="24"/>
      <c r="AO18" s="24"/>
      <c r="AP18" s="24" t="s">
        <v>166</v>
      </c>
      <c r="AQ18" s="25">
        <f t="shared" si="20"/>
        <v>2112.3851236701244</v>
      </c>
      <c r="AR18" s="25">
        <f t="shared" si="21"/>
        <v>0</v>
      </c>
      <c r="AS18" s="25">
        <f t="shared" si="22"/>
        <v>0</v>
      </c>
      <c r="AT18" s="25">
        <f t="shared" si="23"/>
        <v>0</v>
      </c>
      <c r="AU18" s="24">
        <f>AL18^$AU$1/(AL18^$AU$1+(1-AL18)^$AU$1)^(1/$AU$1)</f>
        <v>1.4453554483199517E-2</v>
      </c>
      <c r="AV18" s="24">
        <f>(AL18+AM18)^$AU$1/((AL18+AM18)^$AU$1+(1-AL18-AM18)^$AU$1)^(1/$AU$1)-(AL18^$AU$1/(AL18^$AU$1+(1-AL18)^$AU$1)^(1/$AU$1))</f>
        <v>0.98554644551680048</v>
      </c>
      <c r="AW18" s="24">
        <f>+(AL18+AM18+AN18)^$AU$1/((AL18+AM18+AN18)^$AU$1+(1-AL18-AM18-AN18)^$AU$1)^(1/$AU$1)-((AL18+AM18)^$AU$1/((AL18+AM18)^$AU$1+(1-AL18-AM18)^$AU$1)^(1/$AU$1))</f>
        <v>0</v>
      </c>
      <c r="AX18" s="24">
        <f>(AL18+AM18+AN18+AO18)^$AU$1/((AL18+AM18+AN18+AO18)^$AU$1+(1-AL18-AM18-AN18-AO18)^$AU$1)^(1/$AU$1)-(AL18+AM18+AN18)^$AU$1/((AL18+AM18+AN18)^$AU$1+(1-AL18-AM18-AN18)^$AU$1)^(1/$AU$1)</f>
        <v>0</v>
      </c>
      <c r="AY18" s="7">
        <f t="shared" si="28"/>
        <v>1</v>
      </c>
      <c r="AZ18" s="37">
        <f t="shared" si="55"/>
        <v>30.531473474466292</v>
      </c>
      <c r="BA18" s="37"/>
      <c r="BB18" s="26">
        <f t="shared" si="30"/>
        <v>48.664623576319734</v>
      </c>
      <c r="BC18" s="27">
        <f t="shared" si="51"/>
        <v>31.773129388971277</v>
      </c>
      <c r="BD18" s="28">
        <f t="shared" si="52"/>
        <v>0</v>
      </c>
      <c r="BE18" s="28"/>
      <c r="BF18" s="28"/>
      <c r="BG18" s="28">
        <f t="shared" si="31"/>
        <v>7.943282347242819E-3</v>
      </c>
      <c r="BH18" s="28">
        <f t="shared" si="32"/>
        <v>0.9992998949544738</v>
      </c>
      <c r="BI18" s="28">
        <f t="shared" si="33"/>
        <v>0</v>
      </c>
      <c r="BJ18" s="28">
        <f t="shared" si="34"/>
        <v>0</v>
      </c>
      <c r="BK18" s="29">
        <f t="shared" si="56"/>
        <v>1.0072431773017165</v>
      </c>
      <c r="BL18" s="28">
        <f t="shared" si="53"/>
        <v>31.544645925612198</v>
      </c>
      <c r="BM18" s="44"/>
      <c r="BN18" s="45">
        <f t="shared" si="57"/>
        <v>691.34929140540066</v>
      </c>
      <c r="BO18" s="44">
        <f t="shared" si="58"/>
        <v>48.664623576319734</v>
      </c>
      <c r="BP18" s="46">
        <f t="shared" si="59"/>
        <v>31.544645925612198</v>
      </c>
    </row>
    <row r="19" spans="1:68" s="47" customFormat="1" x14ac:dyDescent="0.25">
      <c r="A19" s="2" t="s">
        <v>64</v>
      </c>
      <c r="B19" s="17">
        <v>3000</v>
      </c>
      <c r="C19" s="17">
        <v>0</v>
      </c>
      <c r="D19" s="17"/>
      <c r="E19" s="17"/>
      <c r="F19" s="4">
        <v>2E-3</v>
      </c>
      <c r="G19" s="4">
        <f t="shared" si="45"/>
        <v>0.998</v>
      </c>
      <c r="H19" s="4"/>
      <c r="I19" s="4"/>
      <c r="J19" s="30"/>
      <c r="K19" s="30">
        <v>0.27</v>
      </c>
      <c r="L19" s="5">
        <f t="shared" ref="L19" si="65">IF(K19&gt;K18,1,IF(K19&lt;K18,0,0.5))</f>
        <v>0</v>
      </c>
      <c r="M19" s="6">
        <f t="shared" si="0"/>
        <v>0.125</v>
      </c>
      <c r="N19" s="6">
        <f t="shared" si="1"/>
        <v>0.33300000000000002</v>
      </c>
      <c r="O19" s="19">
        <f t="shared" si="47"/>
        <v>-1</v>
      </c>
      <c r="P19" s="20">
        <f t="shared" si="48"/>
        <v>334.86806080843002</v>
      </c>
      <c r="Q19" s="31">
        <f t="shared" si="4"/>
        <v>1</v>
      </c>
      <c r="R19" s="32">
        <f>IF(P19&gt;P18,1,0)</f>
        <v>0</v>
      </c>
      <c r="S19" s="2">
        <f t="shared" si="5"/>
        <v>0.125</v>
      </c>
      <c r="T19" s="70">
        <f t="shared" si="6"/>
        <v>-0.33300000000000002</v>
      </c>
      <c r="U19" s="22">
        <f t="shared" si="7"/>
        <v>6</v>
      </c>
      <c r="V19" s="22">
        <f t="shared" si="49"/>
        <v>2988</v>
      </c>
      <c r="W19" s="22">
        <f t="shared" si="9"/>
        <v>134.02984742213206</v>
      </c>
      <c r="X19" s="22">
        <f t="shared" si="10"/>
        <v>2994</v>
      </c>
      <c r="Y19" s="22">
        <f t="shared" si="11"/>
        <v>-6</v>
      </c>
      <c r="Z19" s="22">
        <f t="shared" si="12"/>
        <v>0</v>
      </c>
      <c r="AA19" s="22">
        <f t="shared" si="13"/>
        <v>0</v>
      </c>
      <c r="AB19" s="22">
        <f t="shared" si="14"/>
        <v>3000</v>
      </c>
      <c r="AC19" s="2">
        <f t="shared" si="15"/>
        <v>1</v>
      </c>
      <c r="AD19" s="2">
        <f t="shared" si="16"/>
        <v>1</v>
      </c>
      <c r="AE19" s="2">
        <f t="shared" si="17"/>
        <v>0</v>
      </c>
      <c r="AF19" s="2">
        <f t="shared" si="18"/>
        <v>0</v>
      </c>
      <c r="AG19" s="2">
        <f t="shared" si="19"/>
        <v>2</v>
      </c>
      <c r="AH19" s="23">
        <v>3000</v>
      </c>
      <c r="AI19" s="23">
        <v>0</v>
      </c>
      <c r="AJ19" s="23"/>
      <c r="AK19" s="23"/>
      <c r="AL19" s="24">
        <v>2E-3</v>
      </c>
      <c r="AM19" s="24">
        <f t="shared" si="50"/>
        <v>0.998</v>
      </c>
      <c r="AN19" s="24"/>
      <c r="AO19" s="24"/>
      <c r="AP19" s="24" t="s">
        <v>166</v>
      </c>
      <c r="AQ19" s="25">
        <f t="shared" si="20"/>
        <v>1147.801278486872</v>
      </c>
      <c r="AR19" s="25">
        <f t="shared" si="21"/>
        <v>0</v>
      </c>
      <c r="AS19" s="25">
        <f t="shared" si="22"/>
        <v>0</v>
      </c>
      <c r="AT19" s="25">
        <f t="shared" si="23"/>
        <v>0</v>
      </c>
      <c r="AU19" s="24">
        <f>AL19^$AU$1/(AL19^$AU$1+(1-AL19)^$AU$1)^(1/$AU$1)</f>
        <v>2.1806441850254876E-2</v>
      </c>
      <c r="AV19" s="24">
        <f>(AL19+AM19)^$AU$1/((AL19+AM19)^$AU$1+(1-AL19-AM19)^$AU$1)^(1/$AU$1)-(AL19^$AU$1/(AL19^$AU$1+(1-AL19)^$AU$1)^(1/$AU$1))</f>
        <v>0.97819355814974518</v>
      </c>
      <c r="AW19" s="24">
        <f>+(AL19+AM19+AN19)^$AU$1/((AL19+AM19+AN19)^$AU$1+(1-AL19-AM19-AN19)^$AU$1)^(1/$AU$1)-((AL19+AM19)^$AU$1/((AL19+AM19)^$AU$1+(1-AL19-AM19)^$AU$1)^(1/$AU$1))</f>
        <v>0</v>
      </c>
      <c r="AX19" s="24">
        <f>(AL19+AM19+AN19+AO19)^$AU$1/((AL19+AM19+AN19+AO19)^$AU$1+(1-AL19-AM19-AN19-AO19)^$AU$1)^(1/$AU$1)-(AL19+AM19+AN19)^$AU$1/((AL19+AM19+AN19)^$AU$1+(1-AL19-AM19-AN19)^$AU$1)^(1/$AU$1)</f>
        <v>0</v>
      </c>
      <c r="AY19" s="7">
        <f t="shared" si="28"/>
        <v>1</v>
      </c>
      <c r="AZ19" s="37">
        <f t="shared" si="55"/>
        <v>25.029461834972178</v>
      </c>
      <c r="BA19" s="37"/>
      <c r="BB19" s="26">
        <f t="shared" si="30"/>
        <v>38.828395556281905</v>
      </c>
      <c r="BC19" s="27">
        <f t="shared" si="51"/>
        <v>25.807800485928656</v>
      </c>
      <c r="BD19" s="28">
        <f t="shared" si="52"/>
        <v>0</v>
      </c>
      <c r="BE19" s="28"/>
      <c r="BF19" s="28"/>
      <c r="BG19" s="28">
        <f t="shared" si="31"/>
        <v>1.2903900242964327E-2</v>
      </c>
      <c r="BH19" s="28">
        <f t="shared" si="32"/>
        <v>0.99859957963558088</v>
      </c>
      <c r="BI19" s="28">
        <f t="shared" si="33"/>
        <v>0</v>
      </c>
      <c r="BJ19" s="28">
        <f t="shared" si="34"/>
        <v>0</v>
      </c>
      <c r="BK19" s="29">
        <f t="shared" si="56"/>
        <v>1.0115034798785452</v>
      </c>
      <c r="BL19" s="28">
        <f t="shared" si="53"/>
        <v>25.514297280546668</v>
      </c>
      <c r="BM19" s="44"/>
      <c r="BN19" s="45">
        <f t="shared" si="57"/>
        <v>334.86806080843002</v>
      </c>
      <c r="BO19" s="44">
        <f t="shared" si="58"/>
        <v>38.828395556281905</v>
      </c>
      <c r="BP19" s="46">
        <f t="shared" si="59"/>
        <v>25.514297280546668</v>
      </c>
    </row>
    <row r="20" spans="1:68" s="47" customFormat="1" x14ac:dyDescent="0.25">
      <c r="A20" s="2" t="s">
        <v>65</v>
      </c>
      <c r="B20" s="17">
        <v>-6000</v>
      </c>
      <c r="C20" s="17">
        <v>0</v>
      </c>
      <c r="D20" s="17"/>
      <c r="E20" s="17"/>
      <c r="F20" s="4">
        <v>0.45</v>
      </c>
      <c r="G20" s="4">
        <f t="shared" si="45"/>
        <v>0.55000000000000004</v>
      </c>
      <c r="H20" s="4"/>
      <c r="I20" s="4"/>
      <c r="J20" s="30"/>
      <c r="K20" s="30">
        <v>0.92</v>
      </c>
      <c r="L20" s="5">
        <f t="shared" ref="L20" si="66">IF(K20&gt;K21,1,IF(K20&lt;K21,0,0.5))</f>
        <v>1</v>
      </c>
      <c r="M20" s="6">
        <f t="shared" si="0"/>
        <v>0.125</v>
      </c>
      <c r="N20" s="6">
        <f t="shared" si="1"/>
        <v>0.33300000000000002</v>
      </c>
      <c r="O20" s="19">
        <f t="shared" si="47"/>
        <v>1</v>
      </c>
      <c r="P20" s="20">
        <f t="shared" si="48"/>
        <v>-1781.0075503304865</v>
      </c>
      <c r="Q20" s="31">
        <f t="shared" si="4"/>
        <v>1</v>
      </c>
      <c r="R20" s="32">
        <f>IF(P20&gt;P21,1,0)</f>
        <v>1</v>
      </c>
      <c r="S20" s="2">
        <f t="shared" si="5"/>
        <v>0.125</v>
      </c>
      <c r="T20" s="70">
        <f t="shared" si="6"/>
        <v>0.33300000000000002</v>
      </c>
      <c r="U20" s="22">
        <f t="shared" si="7"/>
        <v>-2700</v>
      </c>
      <c r="V20" s="22">
        <f t="shared" si="49"/>
        <v>-600</v>
      </c>
      <c r="W20" s="22">
        <f t="shared" si="9"/>
        <v>2984.96231131986</v>
      </c>
      <c r="X20" s="22">
        <f t="shared" si="10"/>
        <v>-3300</v>
      </c>
      <c r="Y20" s="22">
        <f t="shared" si="11"/>
        <v>2700</v>
      </c>
      <c r="Z20" s="22">
        <f t="shared" si="12"/>
        <v>0</v>
      </c>
      <c r="AA20" s="22">
        <f t="shared" si="13"/>
        <v>0</v>
      </c>
      <c r="AB20" s="22">
        <f t="shared" si="14"/>
        <v>-6000</v>
      </c>
      <c r="AC20" s="2">
        <f t="shared" si="15"/>
        <v>1</v>
      </c>
      <c r="AD20" s="2">
        <f t="shared" si="16"/>
        <v>1</v>
      </c>
      <c r="AE20" s="2">
        <f t="shared" si="17"/>
        <v>0</v>
      </c>
      <c r="AF20" s="2">
        <f t="shared" si="18"/>
        <v>0</v>
      </c>
      <c r="AG20" s="2">
        <f t="shared" si="19"/>
        <v>2</v>
      </c>
      <c r="AH20" s="23">
        <v>-6000</v>
      </c>
      <c r="AI20" s="23">
        <v>0</v>
      </c>
      <c r="AJ20" s="23"/>
      <c r="AK20" s="23"/>
      <c r="AL20" s="24">
        <v>0.45</v>
      </c>
      <c r="AM20" s="24">
        <f t="shared" si="50"/>
        <v>0.55000000000000004</v>
      </c>
      <c r="AN20" s="24"/>
      <c r="AO20" s="24"/>
      <c r="AP20" s="24" t="s">
        <v>164</v>
      </c>
      <c r="AQ20" s="25">
        <f t="shared" si="20"/>
        <v>-2112.3851236701244</v>
      </c>
      <c r="AR20" s="25">
        <f t="shared" si="21"/>
        <v>0</v>
      </c>
      <c r="AS20" s="25">
        <f t="shared" si="22"/>
        <v>0</v>
      </c>
      <c r="AT20" s="25">
        <f t="shared" si="23"/>
        <v>0</v>
      </c>
      <c r="AU20" s="24">
        <f>AL20^$AW$1/(AL20^$AW$1+(1-AL20)^$AW$1)^(1/$AW$1)</f>
        <v>0.42281121491257262</v>
      </c>
      <c r="AV20" s="24">
        <f>(AL20+AM20)^$AW$1/((AL20+AM20)^$AW$1+(1-AL20-AM20)^$AW$1)^(1/$AW$1)-(AL20^$AW$1/(AL20^$AW$1+(1-AL20)^$AW$1)^(1/$AW$1))</f>
        <v>0.57718878508742733</v>
      </c>
      <c r="AW20" s="24">
        <f>+(AL20+AM20+AN20)^$AW$1/((AL20+AM20+AN20)^$AW$1+(1-AL20-AM20-AN20)^$AW$1)^(1/$AW$1)-((AL20+AM20)^$AW$1/((AL20+AM20)^$AW$1+(1-AL20-AM20)^$AW$1)^(1/$AW$1))</f>
        <v>0</v>
      </c>
      <c r="AX20" s="24">
        <f>(AL20+AM20+AN20+AO20)^$AW$1/((AL20+AM20+AN20+AO20)^$AW$1+(1-AL20-AM20-AN20-AO20)^$AW$1)^(1/$AW$1)-(AL20+AM20+AN20)^$AW$1/((AL20+AM20+AN20)^$AW$1+(1-AL20-AM20-AN20)^$AW$1)^(1/$AW$1)</f>
        <v>0</v>
      </c>
      <c r="AY20" s="7">
        <f t="shared" si="28"/>
        <v>1</v>
      </c>
      <c r="AZ20" s="37">
        <f t="shared" si="55"/>
        <v>-893.14012050221027</v>
      </c>
      <c r="BA20" s="37"/>
      <c r="BB20" s="66">
        <f t="shared" si="30"/>
        <v>-2255.888995534589</v>
      </c>
      <c r="BC20" s="27">
        <f t="shared" si="51"/>
        <v>-2287.2242713039059</v>
      </c>
      <c r="BD20" s="28">
        <f t="shared" si="52"/>
        <v>0</v>
      </c>
      <c r="BE20" s="28"/>
      <c r="BF20" s="28"/>
      <c r="BG20" s="28">
        <f t="shared" si="31"/>
        <v>0.57180606782597643</v>
      </c>
      <c r="BH20" s="28">
        <f t="shared" si="32"/>
        <v>0.65804240757665733</v>
      </c>
      <c r="BI20" s="28">
        <f t="shared" si="33"/>
        <v>0</v>
      </c>
      <c r="BJ20" s="28">
        <f t="shared" si="34"/>
        <v>0</v>
      </c>
      <c r="BK20" s="29">
        <f t="shared" si="56"/>
        <v>1.2298484754026338</v>
      </c>
      <c r="BL20" s="33">
        <f t="shared" si="53"/>
        <v>-1859.7610332078539</v>
      </c>
      <c r="BM20" s="44"/>
      <c r="BN20" s="45">
        <f t="shared" si="57"/>
        <v>-1781.0075503304865</v>
      </c>
      <c r="BO20" s="44">
        <f t="shared" si="58"/>
        <v>-2255.888995534589</v>
      </c>
      <c r="BP20" s="46">
        <f t="shared" si="59"/>
        <v>-1859.7610332078539</v>
      </c>
    </row>
    <row r="21" spans="1:68" s="47" customFormat="1" x14ac:dyDescent="0.25">
      <c r="A21" s="2" t="s">
        <v>66</v>
      </c>
      <c r="B21" s="17">
        <v>-3000</v>
      </c>
      <c r="C21" s="17">
        <v>0</v>
      </c>
      <c r="D21" s="17"/>
      <c r="E21" s="17"/>
      <c r="F21" s="4">
        <v>0.9</v>
      </c>
      <c r="G21" s="4">
        <f t="shared" si="45"/>
        <v>9.9999999999999978E-2</v>
      </c>
      <c r="H21" s="4"/>
      <c r="I21" s="4"/>
      <c r="J21" s="30"/>
      <c r="K21" s="30">
        <v>0.08</v>
      </c>
      <c r="L21" s="5">
        <f t="shared" ref="L21" si="67">IF(K21&gt;K20,1,IF(K21&lt;K20,0,0.5))</f>
        <v>0</v>
      </c>
      <c r="M21" s="6">
        <f t="shared" si="0"/>
        <v>0.125</v>
      </c>
      <c r="N21" s="6">
        <f t="shared" si="1"/>
        <v>0.33300000000000002</v>
      </c>
      <c r="O21" s="19">
        <f t="shared" si="47"/>
        <v>1</v>
      </c>
      <c r="P21" s="20">
        <f t="shared" si="48"/>
        <v>-2100.3000000000002</v>
      </c>
      <c r="Q21" s="31">
        <f t="shared" si="4"/>
        <v>1</v>
      </c>
      <c r="R21" s="32">
        <f>IF(P21&gt;P20,1,0)</f>
        <v>0</v>
      </c>
      <c r="S21" s="2">
        <f t="shared" si="5"/>
        <v>0.125</v>
      </c>
      <c r="T21" s="70">
        <f t="shared" si="6"/>
        <v>0.33300000000000002</v>
      </c>
      <c r="U21" s="22">
        <f t="shared" si="7"/>
        <v>-2700</v>
      </c>
      <c r="V21" s="22">
        <f t="shared" si="49"/>
        <v>2400</v>
      </c>
      <c r="W21" s="22">
        <f t="shared" si="9"/>
        <v>899.99999999999989</v>
      </c>
      <c r="X21" s="22">
        <f t="shared" si="10"/>
        <v>-300</v>
      </c>
      <c r="Y21" s="22">
        <f t="shared" si="11"/>
        <v>2700</v>
      </c>
      <c r="Z21" s="22">
        <f t="shared" si="12"/>
        <v>0</v>
      </c>
      <c r="AA21" s="22">
        <f t="shared" si="13"/>
        <v>0</v>
      </c>
      <c r="AB21" s="22">
        <f t="shared" si="14"/>
        <v>-3000</v>
      </c>
      <c r="AC21" s="2">
        <f t="shared" si="15"/>
        <v>1</v>
      </c>
      <c r="AD21" s="2">
        <f t="shared" si="16"/>
        <v>1</v>
      </c>
      <c r="AE21" s="2">
        <f t="shared" si="17"/>
        <v>0</v>
      </c>
      <c r="AF21" s="2">
        <f t="shared" si="18"/>
        <v>0</v>
      </c>
      <c r="AG21" s="2">
        <f t="shared" si="19"/>
        <v>2</v>
      </c>
      <c r="AH21" s="23">
        <v>-3000</v>
      </c>
      <c r="AI21" s="23">
        <v>0</v>
      </c>
      <c r="AJ21" s="23"/>
      <c r="AK21" s="23"/>
      <c r="AL21" s="24">
        <v>0.9</v>
      </c>
      <c r="AM21" s="24">
        <f t="shared" si="50"/>
        <v>9.9999999999999978E-2</v>
      </c>
      <c r="AN21" s="24"/>
      <c r="AO21" s="24"/>
      <c r="AP21" s="24" t="s">
        <v>164</v>
      </c>
      <c r="AQ21" s="25">
        <f t="shared" si="20"/>
        <v>-1147.801278486872</v>
      </c>
      <c r="AR21" s="25">
        <f t="shared" si="21"/>
        <v>0</v>
      </c>
      <c r="AS21" s="25">
        <f t="shared" si="22"/>
        <v>0</v>
      </c>
      <c r="AT21" s="25">
        <f t="shared" si="23"/>
        <v>0</v>
      </c>
      <c r="AU21" s="24">
        <f>AL21^$AW$1/(AL21^$AW$1+(1-AL21)^$AW$1)^(1/$AW$1)</f>
        <v>0.77490348723073499</v>
      </c>
      <c r="AV21" s="24">
        <f>(AL21+AM21)^$AW$1/((AL21+AM21)^$AW$1+(1-AL21-AM21)^$AW$1)^(1/$AW$1)-(AL21^$AW$1/(AL21^$AW$1+(1-AL21)^$AW$1)^(1/$AW$1))</f>
        <v>0.22509651276926501</v>
      </c>
      <c r="AW21" s="24">
        <f>+(AL21+AM21+AN21)^$AW$1/((AL21+AM21+AN21)^$AW$1+(1-AL21-AM21-AN21)^$AW$1)^(1/$AW$1)-((AL21+AM21)^$AW$1/((AL21+AM21)^$AW$1+(1-AL21-AM21)^$AW$1)^(1/$AW$1))</f>
        <v>0</v>
      </c>
      <c r="AX21" s="24">
        <f>(AL21+AM21+AN21+AO21)^$AW$1/((AL21+AM21+AN21+AO21)^$AW$1+(1-AL21-AM21-AN21-AO21)^$AW$1)^(1/$AW$1)-(AL21+AM21+AN21)^$AW$1/((AL21+AM21+AN21)^$AW$1+(1-AL21-AM21-AN21)^$AW$1)^(1/$AW$1)</f>
        <v>0</v>
      </c>
      <c r="AY21" s="7">
        <f t="shared" si="28"/>
        <v>1</v>
      </c>
      <c r="AZ21" s="37">
        <f t="shared" si="55"/>
        <v>-889.43521334737306</v>
      </c>
      <c r="BA21" s="37"/>
      <c r="BB21" s="66">
        <f t="shared" si="30"/>
        <v>-2245.2581015352971</v>
      </c>
      <c r="BC21" s="27">
        <f t="shared" si="51"/>
        <v>-1857.8033953707418</v>
      </c>
      <c r="BD21" s="28">
        <f t="shared" si="52"/>
        <v>0</v>
      </c>
      <c r="BE21" s="28"/>
      <c r="BF21" s="28"/>
      <c r="BG21" s="28">
        <f t="shared" si="31"/>
        <v>0.92890169768537101</v>
      </c>
      <c r="BH21" s="28">
        <f t="shared" si="32"/>
        <v>0.19952623149688797</v>
      </c>
      <c r="BI21" s="28">
        <f t="shared" si="33"/>
        <v>0</v>
      </c>
      <c r="BJ21" s="28">
        <f t="shared" si="34"/>
        <v>0</v>
      </c>
      <c r="BK21" s="29">
        <f t="shared" si="56"/>
        <v>1.128427929182259</v>
      </c>
      <c r="BL21" s="33">
        <f t="shared" si="53"/>
        <v>-1646.3642447391755</v>
      </c>
      <c r="BM21" s="44"/>
      <c r="BN21" s="45">
        <f t="shared" si="57"/>
        <v>-2100.3000000000002</v>
      </c>
      <c r="BO21" s="44">
        <f t="shared" si="58"/>
        <v>-2245.2581015352971</v>
      </c>
      <c r="BP21" s="46">
        <f t="shared" si="59"/>
        <v>-1646.3642447391755</v>
      </c>
    </row>
    <row r="22" spans="1:68" s="47" customFormat="1" x14ac:dyDescent="0.25">
      <c r="A22" s="2" t="s">
        <v>67</v>
      </c>
      <c r="B22" s="17">
        <v>-6000</v>
      </c>
      <c r="C22" s="17">
        <v>0</v>
      </c>
      <c r="D22" s="17"/>
      <c r="E22" s="17"/>
      <c r="F22" s="4">
        <v>1E-3</v>
      </c>
      <c r="G22" s="4">
        <f t="shared" si="45"/>
        <v>0.999</v>
      </c>
      <c r="H22" s="4"/>
      <c r="I22" s="4"/>
      <c r="J22" s="30"/>
      <c r="K22" s="30">
        <v>0.3</v>
      </c>
      <c r="L22" s="5">
        <f t="shared" ref="L22" si="68">IF(K22&gt;K23,1,IF(K22&lt;K23,0,0.5))</f>
        <v>0</v>
      </c>
      <c r="M22" s="6">
        <f t="shared" si="0"/>
        <v>0.125</v>
      </c>
      <c r="N22" s="6">
        <f t="shared" si="1"/>
        <v>0.33300000000000002</v>
      </c>
      <c r="O22" s="19">
        <f t="shared" si="47"/>
        <v>1</v>
      </c>
      <c r="P22" s="20">
        <f t="shared" si="48"/>
        <v>-691.34929140540066</v>
      </c>
      <c r="Q22" s="31">
        <f t="shared" si="4"/>
        <v>1</v>
      </c>
      <c r="R22" s="32">
        <f>IF(P22&gt;P23,1,0)</f>
        <v>0</v>
      </c>
      <c r="S22" s="2">
        <f t="shared" si="5"/>
        <v>0.125</v>
      </c>
      <c r="T22" s="70">
        <f t="shared" si="6"/>
        <v>0.33300000000000002</v>
      </c>
      <c r="U22" s="22">
        <f t="shared" si="7"/>
        <v>-6</v>
      </c>
      <c r="V22" s="22">
        <f t="shared" si="49"/>
        <v>-5988</v>
      </c>
      <c r="W22" s="22">
        <f t="shared" si="9"/>
        <v>189.64176755134929</v>
      </c>
      <c r="X22" s="22">
        <f t="shared" si="10"/>
        <v>-5994</v>
      </c>
      <c r="Y22" s="22">
        <f t="shared" si="11"/>
        <v>6</v>
      </c>
      <c r="Z22" s="22">
        <f t="shared" si="12"/>
        <v>0</v>
      </c>
      <c r="AA22" s="22">
        <f t="shared" si="13"/>
        <v>0</v>
      </c>
      <c r="AB22" s="22">
        <f t="shared" si="14"/>
        <v>-6000</v>
      </c>
      <c r="AC22" s="2">
        <f t="shared" si="15"/>
        <v>1</v>
      </c>
      <c r="AD22" s="2">
        <f t="shared" si="16"/>
        <v>1</v>
      </c>
      <c r="AE22" s="2">
        <f t="shared" si="17"/>
        <v>0</v>
      </c>
      <c r="AF22" s="2">
        <f t="shared" si="18"/>
        <v>0</v>
      </c>
      <c r="AG22" s="2">
        <f t="shared" si="19"/>
        <v>2</v>
      </c>
      <c r="AH22" s="23">
        <v>-6000</v>
      </c>
      <c r="AI22" s="23">
        <v>0</v>
      </c>
      <c r="AJ22" s="23"/>
      <c r="AK22" s="23"/>
      <c r="AL22" s="24">
        <v>1E-3</v>
      </c>
      <c r="AM22" s="24">
        <f t="shared" si="50"/>
        <v>0.999</v>
      </c>
      <c r="AN22" s="24"/>
      <c r="AO22" s="24"/>
      <c r="AP22" s="24" t="s">
        <v>164</v>
      </c>
      <c r="AQ22" s="25">
        <f t="shared" si="20"/>
        <v>-2112.3851236701244</v>
      </c>
      <c r="AR22" s="25">
        <f t="shared" si="21"/>
        <v>0</v>
      </c>
      <c r="AS22" s="25">
        <f t="shared" si="22"/>
        <v>0</v>
      </c>
      <c r="AT22" s="25">
        <f t="shared" si="23"/>
        <v>0</v>
      </c>
      <c r="AU22" s="24">
        <f>AL22^$AW$1/(AL22^$AW$1+(1-AL22)^$AW$1)^(1/$AW$1)</f>
        <v>8.4158182134209669E-3</v>
      </c>
      <c r="AV22" s="24">
        <f>(AL22+AM22)^$AW$1/((AL22+AM22)^$AW$1+(1-AL22-AM22)^$AW$1)^(1/$AW$1)-(AL22^$AW$1/(AL22^$AW$1+(1-AL22)^$AW$1)^(1/$AW$1))</f>
        <v>0.99158418178657903</v>
      </c>
      <c r="AW22" s="24">
        <f>+(AL22+AM22+AN22)^$AW$1/((AL22+AM22+AN22)^$AW$1+(1-AL22-AM22-AN22)^$AW$1)^(1/$AW$1)-((AL22+AM22)^$AW$1/((AL22+AM22)^$AW$1+(1-AL22-AM22)^$AW$1)^(1/$AW$1))</f>
        <v>0</v>
      </c>
      <c r="AX22" s="24">
        <f>(AL22+AM22+AN22+AO22)^$AW$1/((AL22+AM22+AN22+AO22)^$AW$1+(1-AL22-AM22-AN22-AO22)^$AW$1)^(1/$AW$1)-(AL22+AM22+AN22)^$AW$1/((AL22+AM22+AN22)^$AW$1+(1-AL22-AM22-AN22)^$AW$1)^(1/$AW$1)</f>
        <v>0</v>
      </c>
      <c r="AY22" s="7">
        <f t="shared" si="28"/>
        <v>1</v>
      </c>
      <c r="AZ22" s="37">
        <f t="shared" si="55"/>
        <v>-17.777449197542534</v>
      </c>
      <c r="BA22" s="37"/>
      <c r="BB22" s="26">
        <f t="shared" si="30"/>
        <v>-26.321230530825773</v>
      </c>
      <c r="BC22" s="27">
        <f t="shared" si="51"/>
        <v>-31.773129388971277</v>
      </c>
      <c r="BD22" s="28">
        <f t="shared" si="52"/>
        <v>0</v>
      </c>
      <c r="BE22" s="28"/>
      <c r="BF22" s="28"/>
      <c r="BG22" s="28">
        <f t="shared" si="31"/>
        <v>7.943282347242819E-3</v>
      </c>
      <c r="BH22" s="28">
        <f t="shared" si="32"/>
        <v>0.9992998949544738</v>
      </c>
      <c r="BI22" s="28">
        <f t="shared" si="33"/>
        <v>0</v>
      </c>
      <c r="BJ22" s="28">
        <f t="shared" si="34"/>
        <v>0</v>
      </c>
      <c r="BK22" s="29">
        <f t="shared" si="56"/>
        <v>1.0072431773017165</v>
      </c>
      <c r="BL22" s="28">
        <f t="shared" si="53"/>
        <v>-31.544645925612198</v>
      </c>
      <c r="BM22" s="44"/>
      <c r="BN22" s="45">
        <f t="shared" si="57"/>
        <v>-691.34929140540066</v>
      </c>
      <c r="BO22" s="44">
        <f t="shared" si="58"/>
        <v>-26.321230530825773</v>
      </c>
      <c r="BP22" s="46">
        <f t="shared" si="59"/>
        <v>-31.544645925612198</v>
      </c>
    </row>
    <row r="23" spans="1:68" s="47" customFormat="1" x14ac:dyDescent="0.25">
      <c r="A23" s="2" t="s">
        <v>68</v>
      </c>
      <c r="B23" s="17">
        <v>-3000</v>
      </c>
      <c r="C23" s="17">
        <v>0</v>
      </c>
      <c r="D23" s="17"/>
      <c r="E23" s="17"/>
      <c r="F23" s="4">
        <v>2E-3</v>
      </c>
      <c r="G23" s="4">
        <f t="shared" si="45"/>
        <v>0.998</v>
      </c>
      <c r="H23" s="4"/>
      <c r="I23" s="4"/>
      <c r="J23" s="30"/>
      <c r="K23" s="30">
        <v>0.7</v>
      </c>
      <c r="L23" s="5">
        <f t="shared" ref="L23" si="69">IF(K23&gt;K22,1,IF(K23&lt;K22,0,0.5))</f>
        <v>1</v>
      </c>
      <c r="M23" s="6">
        <f t="shared" si="0"/>
        <v>0.125</v>
      </c>
      <c r="N23" s="6">
        <f t="shared" si="1"/>
        <v>0.33300000000000002</v>
      </c>
      <c r="O23" s="19">
        <f t="shared" si="47"/>
        <v>1</v>
      </c>
      <c r="P23" s="20">
        <f t="shared" si="48"/>
        <v>-334.86806080843002</v>
      </c>
      <c r="Q23" s="31">
        <f t="shared" si="4"/>
        <v>1</v>
      </c>
      <c r="R23" s="32">
        <f>IF(P23&gt;P22,1,0)</f>
        <v>1</v>
      </c>
      <c r="S23" s="2">
        <f t="shared" si="5"/>
        <v>0.125</v>
      </c>
      <c r="T23" s="70">
        <f t="shared" si="6"/>
        <v>0.33300000000000002</v>
      </c>
      <c r="U23" s="22">
        <f t="shared" si="7"/>
        <v>-6</v>
      </c>
      <c r="V23" s="22">
        <f t="shared" si="49"/>
        <v>-2988</v>
      </c>
      <c r="W23" s="22">
        <f t="shared" si="9"/>
        <v>134.02984742213206</v>
      </c>
      <c r="X23" s="22">
        <f t="shared" si="10"/>
        <v>-2994</v>
      </c>
      <c r="Y23" s="22">
        <f t="shared" si="11"/>
        <v>6</v>
      </c>
      <c r="Z23" s="22">
        <f t="shared" si="12"/>
        <v>0</v>
      </c>
      <c r="AA23" s="22">
        <f t="shared" si="13"/>
        <v>0</v>
      </c>
      <c r="AB23" s="22">
        <f t="shared" si="14"/>
        <v>-3000</v>
      </c>
      <c r="AC23" s="2">
        <f t="shared" si="15"/>
        <v>1</v>
      </c>
      <c r="AD23" s="2">
        <f t="shared" si="16"/>
        <v>1</v>
      </c>
      <c r="AE23" s="2">
        <f t="shared" si="17"/>
        <v>0</v>
      </c>
      <c r="AF23" s="2">
        <f t="shared" si="18"/>
        <v>0</v>
      </c>
      <c r="AG23" s="2">
        <f t="shared" si="19"/>
        <v>2</v>
      </c>
      <c r="AH23" s="23">
        <v>-3000</v>
      </c>
      <c r="AI23" s="23">
        <v>0</v>
      </c>
      <c r="AJ23" s="23"/>
      <c r="AK23" s="23"/>
      <c r="AL23" s="24">
        <v>2E-3</v>
      </c>
      <c r="AM23" s="24">
        <f t="shared" si="50"/>
        <v>0.998</v>
      </c>
      <c r="AN23" s="24"/>
      <c r="AO23" s="24"/>
      <c r="AP23" s="24" t="s">
        <v>164</v>
      </c>
      <c r="AQ23" s="25">
        <f t="shared" si="20"/>
        <v>-1147.801278486872</v>
      </c>
      <c r="AR23" s="25">
        <f t="shared" si="21"/>
        <v>0</v>
      </c>
      <c r="AS23" s="25">
        <f t="shared" si="22"/>
        <v>0</v>
      </c>
      <c r="AT23" s="25">
        <f t="shared" si="23"/>
        <v>0</v>
      </c>
      <c r="AU23" s="24">
        <f>AL23^$AW$1/(AL23^$AW$1+(1-AL23)^$AW$1)^(1/$AW$1)</f>
        <v>1.3489148637045742E-2</v>
      </c>
      <c r="AV23" s="24">
        <f>(AL23+AM23)^$AW$1/((AL23+AM23)^$AW$1+(1-AL23-AM23)^$AW$1)^(1/$AW$1)-(AL23^$AW$1/(AL23^$AW$1+(1-AL23)^$AW$1)^(1/$AW$1))</f>
        <v>0.98651085136295424</v>
      </c>
      <c r="AW23" s="24">
        <f>+(AL23+AM23+AN23)^$AW$1/((AL23+AM23+AN23)^$AW$1+(1-AL23-AM23-AN23)^$AW$1)^(1/$AW$1)-((AL23+AM23)^$AW$1/((AL23+AM23)^$AW$1+(1-AL23-AM23)^$AW$1)^(1/$AW$1))</f>
        <v>0</v>
      </c>
      <c r="AX23" s="24">
        <f>(AL23+AM23+AN23+AO23)^$AW$1/((AL23+AM23+AN23+AO23)^$AW$1+(1-AL23-AM23-AN23-AO23)^$AW$1)^(1/$AW$1)-(AL23+AM23+AN23)^$AW$1/((AL23+AM23+AN23)^$AW$1+(1-AL23-AM23-AN23)^$AW$1)^(1/$AW$1)</f>
        <v>0</v>
      </c>
      <c r="AY23" s="7">
        <f t="shared" si="28"/>
        <v>1</v>
      </c>
      <c r="AZ23" s="37">
        <f t="shared" si="55"/>
        <v>-15.482862051300549</v>
      </c>
      <c r="BA23" s="37"/>
      <c r="BB23" s="26">
        <f t="shared" si="30"/>
        <v>-22.49591626273611</v>
      </c>
      <c r="BC23" s="27">
        <f t="shared" si="51"/>
        <v>-25.807800485928656</v>
      </c>
      <c r="BD23" s="28">
        <f t="shared" si="52"/>
        <v>0</v>
      </c>
      <c r="BE23" s="28"/>
      <c r="BF23" s="28"/>
      <c r="BG23" s="28">
        <f t="shared" si="31"/>
        <v>1.2903900242964327E-2</v>
      </c>
      <c r="BH23" s="28">
        <f t="shared" si="32"/>
        <v>0.99859957963558088</v>
      </c>
      <c r="BI23" s="28">
        <f t="shared" si="33"/>
        <v>0</v>
      </c>
      <c r="BJ23" s="28">
        <f t="shared" si="34"/>
        <v>0</v>
      </c>
      <c r="BK23" s="29">
        <f t="shared" si="56"/>
        <v>1.0115034798785452</v>
      </c>
      <c r="BL23" s="28">
        <f t="shared" si="53"/>
        <v>-25.514297280546668</v>
      </c>
      <c r="BM23" s="44"/>
      <c r="BN23" s="45">
        <f t="shared" si="57"/>
        <v>-334.86806080843002</v>
      </c>
      <c r="BO23" s="44">
        <f t="shared" si="58"/>
        <v>-22.49591626273611</v>
      </c>
      <c r="BP23" s="46">
        <f t="shared" si="59"/>
        <v>-25.514297280546668</v>
      </c>
    </row>
    <row r="24" spans="1:68" s="47" customFormat="1" x14ac:dyDescent="0.25">
      <c r="A24" s="2" t="s">
        <v>69</v>
      </c>
      <c r="B24" s="17">
        <v>1000</v>
      </c>
      <c r="C24" s="17">
        <v>0</v>
      </c>
      <c r="D24" s="17"/>
      <c r="E24" s="17"/>
      <c r="F24" s="4">
        <v>0.5</v>
      </c>
      <c r="G24" s="4">
        <f t="shared" si="45"/>
        <v>0.5</v>
      </c>
      <c r="H24" s="4"/>
      <c r="I24" s="4"/>
      <c r="J24" s="30"/>
      <c r="K24" s="30">
        <v>0.16</v>
      </c>
      <c r="L24" s="5">
        <f t="shared" ref="L24" si="70">IF(K24&gt;K25,1,IF(K24&lt;K25,0,0.5))</f>
        <v>0</v>
      </c>
      <c r="M24" s="6">
        <f t="shared" si="0"/>
        <v>0.125</v>
      </c>
      <c r="N24" s="6">
        <f t="shared" si="1"/>
        <v>0.33300000000000002</v>
      </c>
      <c r="O24" s="19">
        <f t="shared" si="47"/>
        <v>-1</v>
      </c>
      <c r="P24" s="20">
        <f t="shared" si="48"/>
        <v>333.5</v>
      </c>
      <c r="Q24" s="31">
        <f t="shared" si="4"/>
        <v>1</v>
      </c>
      <c r="R24" s="32">
        <f>IF(P24&gt;P25,1,0)</f>
        <v>0</v>
      </c>
      <c r="S24" s="2">
        <f t="shared" si="5"/>
        <v>0.125</v>
      </c>
      <c r="T24" s="70">
        <f t="shared" si="6"/>
        <v>-0.33300000000000002</v>
      </c>
      <c r="U24" s="22">
        <f t="shared" si="7"/>
        <v>500</v>
      </c>
      <c r="V24" s="22">
        <f t="shared" si="49"/>
        <v>0</v>
      </c>
      <c r="W24" s="22">
        <f t="shared" si="9"/>
        <v>500</v>
      </c>
      <c r="X24" s="22">
        <f t="shared" si="10"/>
        <v>500</v>
      </c>
      <c r="Y24" s="22">
        <f t="shared" si="11"/>
        <v>-500</v>
      </c>
      <c r="Z24" s="22">
        <f t="shared" si="12"/>
        <v>0</v>
      </c>
      <c r="AA24" s="22">
        <f t="shared" si="13"/>
        <v>0</v>
      </c>
      <c r="AB24" s="22">
        <f t="shared" si="14"/>
        <v>1000</v>
      </c>
      <c r="AC24" s="2">
        <f t="shared" si="15"/>
        <v>1</v>
      </c>
      <c r="AD24" s="2">
        <f t="shared" si="16"/>
        <v>1</v>
      </c>
      <c r="AE24" s="2">
        <f t="shared" si="17"/>
        <v>0</v>
      </c>
      <c r="AF24" s="2">
        <f t="shared" si="18"/>
        <v>0</v>
      </c>
      <c r="AG24" s="2">
        <f t="shared" si="19"/>
        <v>2</v>
      </c>
      <c r="AH24" s="23">
        <v>1000</v>
      </c>
      <c r="AI24" s="23">
        <v>0</v>
      </c>
      <c r="AJ24" s="23"/>
      <c r="AK24" s="23"/>
      <c r="AL24" s="24">
        <v>0.5</v>
      </c>
      <c r="AM24" s="24">
        <f t="shared" si="50"/>
        <v>0.5</v>
      </c>
      <c r="AN24" s="24"/>
      <c r="AO24" s="24"/>
      <c r="AP24" s="24" t="s">
        <v>166</v>
      </c>
      <c r="AQ24" s="25">
        <f t="shared" si="20"/>
        <v>436.51583224016582</v>
      </c>
      <c r="AR24" s="25">
        <f t="shared" si="21"/>
        <v>0</v>
      </c>
      <c r="AS24" s="25">
        <f t="shared" si="22"/>
        <v>0</v>
      </c>
      <c r="AT24" s="25">
        <f t="shared" si="23"/>
        <v>0</v>
      </c>
      <c r="AU24" s="24">
        <f>AL24^$AU$1/(AL24^$AU$1+(1-AL24)^$AU$1)^(1/$AU$1)</f>
        <v>0.42063935433575617</v>
      </c>
      <c r="AV24" s="24">
        <f>(AL24+AM24)^$AU$1/((AL24+AM24)^$AU$1+(1-AL24-AM24)^$AU$1)^(1/$AU$1)-(AL24^$AU$1/(AL24^$AU$1+(1-AL24)^$AU$1)^(1/$AU$1))</f>
        <v>0.57936064566424383</v>
      </c>
      <c r="AW24" s="24">
        <f>+(AL24+AM24+AN24)^$AU$1/((AL24+AM24+AN24)^$AU$1+(1-AL24-AM24-AN24)^$AU$1)^(1/$AU$1)-((AL24+AM24)^$AU$1/((AL24+AM24)^$AU$1+(1-AL24-AM24)^$AU$1)^(1/$AU$1))</f>
        <v>0</v>
      </c>
      <c r="AX24" s="24">
        <f>(AL24+AM24+AN24+AO24)^$AU$1/((AL24+AM24+AN24+AO24)^$AU$1+(1-AL24-AM24-AN24-AO24)^$AU$1)^(1/$AU$1)-(AL24+AM24+AN24)^$AU$1/((AL24+AM24+AN24)^$AU$1+(1-AL24-AM24-AN24)^$AU$1)^(1/$AU$1)</f>
        <v>0</v>
      </c>
      <c r="AY24" s="7">
        <f t="shared" si="28"/>
        <v>1</v>
      </c>
      <c r="AZ24" s="37">
        <f t="shared" si="55"/>
        <v>183.61573783083861</v>
      </c>
      <c r="BA24" s="37"/>
      <c r="BB24" s="26">
        <f t="shared" si="30"/>
        <v>373.78759893485051</v>
      </c>
      <c r="BC24" s="27">
        <f t="shared" si="51"/>
        <v>410.38147111497216</v>
      </c>
      <c r="BD24" s="28">
        <f t="shared" si="52"/>
        <v>0</v>
      </c>
      <c r="BE24" s="28"/>
      <c r="BF24" s="28"/>
      <c r="BG24" s="28">
        <f t="shared" si="31"/>
        <v>0.61557220667245816</v>
      </c>
      <c r="BH24" s="28">
        <f t="shared" si="32"/>
        <v>0.61557220667245816</v>
      </c>
      <c r="BI24" s="28">
        <f t="shared" si="33"/>
        <v>0</v>
      </c>
      <c r="BJ24" s="28">
        <f t="shared" si="34"/>
        <v>0</v>
      </c>
      <c r="BK24" s="29">
        <f t="shared" si="56"/>
        <v>1.2311444133449163</v>
      </c>
      <c r="BL24" s="28">
        <f t="shared" si="53"/>
        <v>333.33333333333337</v>
      </c>
      <c r="BM24" s="44"/>
      <c r="BN24" s="45">
        <f t="shared" si="57"/>
        <v>333.5</v>
      </c>
      <c r="BO24" s="44">
        <f t="shared" si="58"/>
        <v>373.78759893485051</v>
      </c>
      <c r="BP24" s="46">
        <f t="shared" si="59"/>
        <v>333.33333333333337</v>
      </c>
    </row>
    <row r="25" spans="1:68" s="47" customFormat="1" x14ac:dyDescent="0.25">
      <c r="A25" s="2" t="s">
        <v>70</v>
      </c>
      <c r="B25" s="17">
        <v>500</v>
      </c>
      <c r="C25" s="17"/>
      <c r="D25" s="17"/>
      <c r="E25" s="17"/>
      <c r="F25" s="4">
        <v>1</v>
      </c>
      <c r="G25" s="4"/>
      <c r="H25" s="4"/>
      <c r="I25" s="4"/>
      <c r="J25" s="30"/>
      <c r="K25" s="30">
        <v>0.84</v>
      </c>
      <c r="L25" s="5">
        <f t="shared" ref="L25" si="71">IF(K25&gt;K24,1,IF(K25&lt;K24,0,0.5))</f>
        <v>1</v>
      </c>
      <c r="M25" s="6">
        <f t="shared" si="0"/>
        <v>0.125</v>
      </c>
      <c r="N25" s="6">
        <f t="shared" si="1"/>
        <v>0.33300000000000002</v>
      </c>
      <c r="O25" s="19">
        <f t="shared" si="47"/>
        <v>-1</v>
      </c>
      <c r="P25" s="20">
        <f t="shared" si="48"/>
        <v>500</v>
      </c>
      <c r="Q25" s="31">
        <f t="shared" si="4"/>
        <v>1</v>
      </c>
      <c r="R25" s="32">
        <f>IF(P25&gt;P24,1,0)</f>
        <v>1</v>
      </c>
      <c r="S25" s="2">
        <f t="shared" si="5"/>
        <v>0.125</v>
      </c>
      <c r="T25" s="70">
        <f t="shared" si="6"/>
        <v>-0.33300000000000002</v>
      </c>
      <c r="U25" s="22">
        <f t="shared" si="7"/>
        <v>500</v>
      </c>
      <c r="V25" s="22">
        <f t="shared" si="49"/>
        <v>0</v>
      </c>
      <c r="W25" s="22">
        <f t="shared" si="9"/>
        <v>0</v>
      </c>
      <c r="X25" s="22">
        <f t="shared" si="10"/>
        <v>0</v>
      </c>
      <c r="Y25" s="22">
        <f t="shared" si="11"/>
        <v>0</v>
      </c>
      <c r="Z25" s="22">
        <f t="shared" si="12"/>
        <v>0</v>
      </c>
      <c r="AA25" s="22">
        <f t="shared" si="13"/>
        <v>0</v>
      </c>
      <c r="AB25" s="22">
        <f t="shared" si="14"/>
        <v>500</v>
      </c>
      <c r="AC25" s="2">
        <f t="shared" si="15"/>
        <v>1</v>
      </c>
      <c r="AD25" s="2">
        <f t="shared" si="16"/>
        <v>0</v>
      </c>
      <c r="AE25" s="2">
        <f t="shared" si="17"/>
        <v>0</v>
      </c>
      <c r="AF25" s="2">
        <f t="shared" si="18"/>
        <v>0</v>
      </c>
      <c r="AG25" s="2">
        <f t="shared" si="19"/>
        <v>1</v>
      </c>
      <c r="AH25" s="23">
        <v>500</v>
      </c>
      <c r="AI25" s="23"/>
      <c r="AJ25" s="23"/>
      <c r="AK25" s="23"/>
      <c r="AL25" s="24">
        <v>1</v>
      </c>
      <c r="AM25" s="24"/>
      <c r="AN25" s="24"/>
      <c r="AO25" s="24"/>
      <c r="AP25" s="24" t="s">
        <v>166</v>
      </c>
      <c r="AQ25" s="25">
        <f t="shared" si="20"/>
        <v>237.18848646998234</v>
      </c>
      <c r="AR25" s="25">
        <f t="shared" si="21"/>
        <v>0</v>
      </c>
      <c r="AS25" s="25">
        <f t="shared" si="22"/>
        <v>0</v>
      </c>
      <c r="AT25" s="25">
        <f t="shared" si="23"/>
        <v>0</v>
      </c>
      <c r="AU25" s="24">
        <f>AL25^$AU$1/(AL25^$AU$1+(1-AL25)^$AU$1)^(1/$AU$1)</f>
        <v>1</v>
      </c>
      <c r="AV25" s="24">
        <f>(AL25+AM25)^$AU$1/((AL25+AM25)^$AU$1+(1-AL25-AM25)^$AU$1)^(1/$AU$1)-(AL25^$AU$1/(AL25^$AU$1+(1-AL25)^$AU$1)^(1/$AU$1))</f>
        <v>0</v>
      </c>
      <c r="AW25" s="24">
        <f>+(AL25+AM25+AN25)^$AU$1/((AL25+AM25+AN25)^$AU$1+(1-AL25-AM25-AN25)^$AU$1)^(1/$AU$1)-((AL25+AM25)^$AU$1/((AL25+AM25)^$AU$1+(1-AL25-AM25)^$AU$1)^(1/$AU$1))</f>
        <v>0</v>
      </c>
      <c r="AX25" s="24">
        <f>(AL25+AM25+AN25+AO25)^$AU$1/((AL25+AM25+AN25+AO25)^$AU$1+(1-AL25-AM25-AN25-AO25)^$AU$1)^(1/$AU$1)-(AL25+AM25+AN25)^$AU$1/((AL25+AM25+AN25)^$AU$1+(1-AL25-AM25-AN25)^$AU$1)^(1/$AU$1)</f>
        <v>0</v>
      </c>
      <c r="AY25" s="7">
        <f t="shared" si="28"/>
        <v>1</v>
      </c>
      <c r="AZ25" s="37">
        <f t="shared" si="55"/>
        <v>237.18848646998234</v>
      </c>
      <c r="BA25" s="37"/>
      <c r="BB25" s="26">
        <f t="shared" si="30"/>
        <v>500.00000000000028</v>
      </c>
      <c r="BC25" s="27"/>
      <c r="BD25" s="28"/>
      <c r="BE25" s="28"/>
      <c r="BF25" s="28"/>
      <c r="BG25" s="28">
        <f t="shared" si="31"/>
        <v>1</v>
      </c>
      <c r="BH25" s="28">
        <f t="shared" si="32"/>
        <v>0</v>
      </c>
      <c r="BI25" s="28">
        <f t="shared" si="33"/>
        <v>0</v>
      </c>
      <c r="BJ25" s="28">
        <f t="shared" si="34"/>
        <v>0</v>
      </c>
      <c r="BK25" s="29">
        <f t="shared" si="56"/>
        <v>1</v>
      </c>
      <c r="BL25" s="28">
        <v>500</v>
      </c>
      <c r="BM25" s="44"/>
      <c r="BN25" s="45">
        <f t="shared" si="57"/>
        <v>500</v>
      </c>
      <c r="BO25" s="44">
        <f t="shared" si="58"/>
        <v>500.00000000000028</v>
      </c>
      <c r="BP25" s="46">
        <f t="shared" si="59"/>
        <v>500</v>
      </c>
    </row>
    <row r="26" spans="1:68" s="47" customFormat="1" x14ac:dyDescent="0.25">
      <c r="A26" s="2" t="s">
        <v>71</v>
      </c>
      <c r="B26" s="17">
        <v>-1000</v>
      </c>
      <c r="C26" s="17">
        <v>0</v>
      </c>
      <c r="D26" s="17"/>
      <c r="E26" s="17"/>
      <c r="F26" s="4">
        <v>0.5</v>
      </c>
      <c r="G26" s="4">
        <f>1-F26</f>
        <v>0.5</v>
      </c>
      <c r="H26" s="4"/>
      <c r="I26" s="4"/>
      <c r="J26" s="30"/>
      <c r="K26" s="30">
        <v>0.69</v>
      </c>
      <c r="L26" s="5">
        <f t="shared" ref="L26" si="72">IF(K26&gt;K27,1,IF(K26&lt;K27,0,0.5))</f>
        <v>1</v>
      </c>
      <c r="M26" s="6">
        <f t="shared" si="0"/>
        <v>0.125</v>
      </c>
      <c r="N26" s="6">
        <f t="shared" si="1"/>
        <v>0.33300000000000002</v>
      </c>
      <c r="O26" s="19">
        <f t="shared" si="47"/>
        <v>1</v>
      </c>
      <c r="P26" s="20">
        <f t="shared" si="48"/>
        <v>-333.5</v>
      </c>
      <c r="Q26" s="31">
        <f t="shared" si="4"/>
        <v>1</v>
      </c>
      <c r="R26" s="32">
        <f>IF(P26&gt;P27,1,0)</f>
        <v>1</v>
      </c>
      <c r="S26" s="2">
        <f t="shared" si="5"/>
        <v>0.125</v>
      </c>
      <c r="T26" s="70">
        <f t="shared" si="6"/>
        <v>0.33300000000000002</v>
      </c>
      <c r="U26" s="22">
        <f t="shared" si="7"/>
        <v>-500</v>
      </c>
      <c r="V26" s="22">
        <f t="shared" si="49"/>
        <v>0</v>
      </c>
      <c r="W26" s="22">
        <f t="shared" si="9"/>
        <v>500</v>
      </c>
      <c r="X26" s="22">
        <f t="shared" si="10"/>
        <v>-500</v>
      </c>
      <c r="Y26" s="22">
        <f t="shared" si="11"/>
        <v>500</v>
      </c>
      <c r="Z26" s="22">
        <f t="shared" si="12"/>
        <v>0</v>
      </c>
      <c r="AA26" s="22">
        <f t="shared" si="13"/>
        <v>0</v>
      </c>
      <c r="AB26" s="22">
        <f t="shared" si="14"/>
        <v>-1000</v>
      </c>
      <c r="AC26" s="2">
        <f t="shared" si="15"/>
        <v>1</v>
      </c>
      <c r="AD26" s="2">
        <f t="shared" si="16"/>
        <v>1</v>
      </c>
      <c r="AE26" s="2">
        <f t="shared" si="17"/>
        <v>0</v>
      </c>
      <c r="AF26" s="2">
        <f t="shared" si="18"/>
        <v>0</v>
      </c>
      <c r="AG26" s="2">
        <f t="shared" si="19"/>
        <v>2</v>
      </c>
      <c r="AH26" s="23">
        <v>-1000</v>
      </c>
      <c r="AI26" s="23">
        <v>0</v>
      </c>
      <c r="AJ26" s="23"/>
      <c r="AK26" s="23"/>
      <c r="AL26" s="24">
        <v>0.5</v>
      </c>
      <c r="AM26" s="24">
        <f>1-AL26</f>
        <v>0.5</v>
      </c>
      <c r="AN26" s="24"/>
      <c r="AO26" s="24"/>
      <c r="AP26" s="24" t="s">
        <v>164</v>
      </c>
      <c r="AQ26" s="25">
        <f t="shared" si="20"/>
        <v>-436.51583224016582</v>
      </c>
      <c r="AR26" s="25">
        <f t="shared" si="21"/>
        <v>0</v>
      </c>
      <c r="AS26" s="25">
        <f t="shared" si="22"/>
        <v>0</v>
      </c>
      <c r="AT26" s="25">
        <f t="shared" si="23"/>
        <v>0</v>
      </c>
      <c r="AU26" s="24">
        <f>AL26^$AW$1/(AL26^$AW$1+(1-AL26)^$AW$1)^(1/$AW$1)</f>
        <v>0.45398754952402959</v>
      </c>
      <c r="AV26" s="24">
        <f>(AL26+AM26)^$AW$1/((AL26+AM26)^$AW$1+(1-AL26-AM26)^$AW$1)^(1/$AW$1)-(AL26^$AW$1/(AL26^$AW$1+(1-AL26)^$AW$1)^(1/$AW$1))</f>
        <v>0.54601245047597047</v>
      </c>
      <c r="AW26" s="24">
        <f>+(AL26+AM26+AN26)^$AW$1/((AL26+AM26+AN26)^$AW$1+(1-AL26-AM26-AN26)^$AW$1)^(1/$AW$1)-((AL26+AM26)^$AW$1/((AL26+AM26)^$AW$1+(1-AL26-AM26)^$AW$1)^(1/$AW$1))</f>
        <v>0</v>
      </c>
      <c r="AX26" s="24">
        <f>(AL26+AM26+AN26+AO26)^$AW$1/((AL26+AM26+AN26+AO26)^$AW$1+(1-AL26-AM26-AN26-AO26)^$AW$1)^(1/$AW$1)-(AL26+AM26+AN26)^$AW$1/((AL26+AM26+AN26)^$AW$1+(1-AL26-AM26-AN26)^$AW$1)^(1/$AW$1)</f>
        <v>0</v>
      </c>
      <c r="AY26" s="7">
        <f t="shared" si="28"/>
        <v>1</v>
      </c>
      <c r="AZ26" s="37">
        <f t="shared" si="55"/>
        <v>-198.17275300715528</v>
      </c>
      <c r="BA26" s="37"/>
      <c r="BB26" s="26">
        <f t="shared" si="30"/>
        <v>-407.64038916035099</v>
      </c>
      <c r="BC26" s="27">
        <f>B26*(BG26-BG26/3)</f>
        <v>-410.38147111497216</v>
      </c>
      <c r="BD26" s="28">
        <f>C26*(BH26+BG26/3)</f>
        <v>0</v>
      </c>
      <c r="BE26" s="28"/>
      <c r="BF26" s="28"/>
      <c r="BG26" s="28">
        <f t="shared" si="31"/>
        <v>0.61557220667245816</v>
      </c>
      <c r="BH26" s="28">
        <f t="shared" si="32"/>
        <v>0.61557220667245816</v>
      </c>
      <c r="BI26" s="28">
        <f t="shared" si="33"/>
        <v>0</v>
      </c>
      <c r="BJ26" s="28">
        <f t="shared" si="34"/>
        <v>0</v>
      </c>
      <c r="BK26" s="29">
        <f t="shared" si="56"/>
        <v>1.2311444133449163</v>
      </c>
      <c r="BL26" s="28">
        <f>SUBTOTAL(9,BC26:BE26)/BK26</f>
        <v>-333.33333333333337</v>
      </c>
      <c r="BM26" s="44"/>
      <c r="BN26" s="45">
        <f t="shared" si="57"/>
        <v>-333.5</v>
      </c>
      <c r="BO26" s="44">
        <f t="shared" si="58"/>
        <v>-407.64038916035099</v>
      </c>
      <c r="BP26" s="46">
        <f t="shared" si="59"/>
        <v>-333.33333333333337</v>
      </c>
    </row>
    <row r="27" spans="1:68" s="47" customFormat="1" x14ac:dyDescent="0.25">
      <c r="A27" s="2" t="s">
        <v>72</v>
      </c>
      <c r="B27" s="17">
        <v>-500</v>
      </c>
      <c r="C27" s="17"/>
      <c r="D27" s="17"/>
      <c r="E27" s="17"/>
      <c r="F27" s="4">
        <v>1</v>
      </c>
      <c r="G27" s="4"/>
      <c r="H27" s="4"/>
      <c r="I27" s="4"/>
      <c r="J27" s="30"/>
      <c r="K27" s="30">
        <v>0.31</v>
      </c>
      <c r="L27" s="5">
        <f t="shared" ref="L27" si="73">IF(K27&gt;K26,1,IF(K27&lt;K26,0,0.5))</f>
        <v>0</v>
      </c>
      <c r="M27" s="6">
        <f t="shared" si="0"/>
        <v>0.125</v>
      </c>
      <c r="N27" s="6">
        <f t="shared" si="1"/>
        <v>0.33300000000000002</v>
      </c>
      <c r="O27" s="19">
        <f t="shared" si="47"/>
        <v>1</v>
      </c>
      <c r="P27" s="20">
        <f t="shared" si="48"/>
        <v>-500</v>
      </c>
      <c r="Q27" s="31">
        <f t="shared" si="4"/>
        <v>1</v>
      </c>
      <c r="R27" s="32">
        <f>IF(P27&gt;P26,1,0)</f>
        <v>0</v>
      </c>
      <c r="S27" s="2">
        <f t="shared" si="5"/>
        <v>0.125</v>
      </c>
      <c r="T27" s="70">
        <f t="shared" si="6"/>
        <v>0.33300000000000002</v>
      </c>
      <c r="U27" s="22">
        <f t="shared" si="7"/>
        <v>-500</v>
      </c>
      <c r="V27" s="22">
        <f t="shared" si="49"/>
        <v>0</v>
      </c>
      <c r="W27" s="22">
        <f t="shared" si="9"/>
        <v>0</v>
      </c>
      <c r="X27" s="22">
        <f t="shared" si="10"/>
        <v>0</v>
      </c>
      <c r="Y27" s="22">
        <f t="shared" si="11"/>
        <v>0</v>
      </c>
      <c r="Z27" s="22">
        <f t="shared" si="12"/>
        <v>0</v>
      </c>
      <c r="AA27" s="22">
        <f t="shared" si="13"/>
        <v>0</v>
      </c>
      <c r="AB27" s="22">
        <f t="shared" si="14"/>
        <v>-500</v>
      </c>
      <c r="AC27" s="2">
        <f t="shared" si="15"/>
        <v>1</v>
      </c>
      <c r="AD27" s="2">
        <f t="shared" si="16"/>
        <v>0</v>
      </c>
      <c r="AE27" s="2">
        <f t="shared" si="17"/>
        <v>0</v>
      </c>
      <c r="AF27" s="2">
        <f t="shared" si="18"/>
        <v>0</v>
      </c>
      <c r="AG27" s="2">
        <f t="shared" si="19"/>
        <v>1</v>
      </c>
      <c r="AH27" s="23">
        <v>-500</v>
      </c>
      <c r="AI27" s="23"/>
      <c r="AJ27" s="23"/>
      <c r="AK27" s="23"/>
      <c r="AL27" s="24">
        <v>1</v>
      </c>
      <c r="AM27" s="24"/>
      <c r="AN27" s="24"/>
      <c r="AO27" s="24"/>
      <c r="AP27" s="24" t="s">
        <v>164</v>
      </c>
      <c r="AQ27" s="25">
        <f t="shared" si="20"/>
        <v>-237.18848646998234</v>
      </c>
      <c r="AR27" s="25">
        <f t="shared" si="21"/>
        <v>0</v>
      </c>
      <c r="AS27" s="25">
        <f t="shared" si="22"/>
        <v>0</v>
      </c>
      <c r="AT27" s="25">
        <f t="shared" si="23"/>
        <v>0</v>
      </c>
      <c r="AU27" s="24">
        <f>AL27^$AW$1/(AL27^$AW$1+(1-AL27)^$AW$1)^(1/$AW$1)</f>
        <v>1</v>
      </c>
      <c r="AV27" s="24">
        <f>(AL27+AM27)^$AW$1/((AL27+AM27)^$AW$1+(1-AL27-AM27)^$AW$1)^(1/$AW$1)-(AL27^$AW$1/(AL27^$AW$1+(1-AL27)^$AW$1)^(1/$AW$1))</f>
        <v>0</v>
      </c>
      <c r="AW27" s="24">
        <f>+(AL27+AM27+AN27)^$AW$1/((AL27+AM27+AN27)^$AW$1+(1-AL27-AM27-AN27)^$AW$1)^(1/$AW$1)-((AL27+AM27)^$AW$1/((AL27+AM27)^$AW$1+(1-AL27-AM27)^$AW$1)^(1/$AW$1))</f>
        <v>0</v>
      </c>
      <c r="AX27" s="24">
        <f>(AL27+AM27+AN27+AO27)^$AW$1/((AL27+AM27+AN27+AO27)^$AW$1+(1-AL27-AM27-AN27-AO27)^$AW$1)^(1/$AW$1)-(AL27+AM27+AN27)^$AW$1/((AL27+AM27+AN27)^$AW$1+(1-AL27-AM27-AN27)^$AW$1)^(1/$AW$1)</f>
        <v>0</v>
      </c>
      <c r="AY27" s="7">
        <f t="shared" si="28"/>
        <v>1</v>
      </c>
      <c r="AZ27" s="37">
        <f t="shared" si="55"/>
        <v>-237.18848646998234</v>
      </c>
      <c r="BA27" s="37"/>
      <c r="BB27" s="26">
        <f t="shared" si="30"/>
        <v>-500.00000000000028</v>
      </c>
      <c r="BC27" s="27"/>
      <c r="BD27" s="28"/>
      <c r="BE27" s="28"/>
      <c r="BF27" s="28"/>
      <c r="BG27" s="28">
        <f t="shared" si="31"/>
        <v>1</v>
      </c>
      <c r="BH27" s="28">
        <f t="shared" si="32"/>
        <v>0</v>
      </c>
      <c r="BI27" s="28">
        <f t="shared" si="33"/>
        <v>0</v>
      </c>
      <c r="BJ27" s="28">
        <f t="shared" si="34"/>
        <v>0</v>
      </c>
      <c r="BK27" s="29">
        <f t="shared" si="56"/>
        <v>1</v>
      </c>
      <c r="BL27" s="28">
        <v>-500</v>
      </c>
      <c r="BM27" s="44"/>
      <c r="BN27" s="45">
        <f t="shared" si="57"/>
        <v>-500</v>
      </c>
      <c r="BO27" s="44">
        <f t="shared" si="58"/>
        <v>-500.00000000000028</v>
      </c>
      <c r="BP27" s="46">
        <f t="shared" si="59"/>
        <v>-500</v>
      </c>
    </row>
    <row r="28" spans="1:68" s="47" customFormat="1" x14ac:dyDescent="0.25">
      <c r="A28" s="2" t="s">
        <v>73</v>
      </c>
      <c r="B28" s="17">
        <v>6000</v>
      </c>
      <c r="C28" s="17">
        <v>0</v>
      </c>
      <c r="D28" s="17"/>
      <c r="E28" s="17"/>
      <c r="F28" s="4">
        <v>0.25</v>
      </c>
      <c r="G28" s="4">
        <f>1-F28</f>
        <v>0.75</v>
      </c>
      <c r="H28" s="4"/>
      <c r="I28" s="4"/>
      <c r="J28" s="30"/>
      <c r="K28" s="30">
        <v>0.18</v>
      </c>
      <c r="L28" s="5">
        <f t="shared" ref="L28" si="74">IF(K28&gt;K29,1,IF(K28&lt;K29,0,0.5))</f>
        <v>0</v>
      </c>
      <c r="M28" s="6">
        <f t="shared" si="0"/>
        <v>0.125</v>
      </c>
      <c r="N28" s="6">
        <f t="shared" si="1"/>
        <v>0.33300000000000002</v>
      </c>
      <c r="O28" s="19">
        <f t="shared" si="47"/>
        <v>-1</v>
      </c>
      <c r="P28" s="20">
        <f t="shared" si="48"/>
        <v>1009.8406216193457</v>
      </c>
      <c r="Q28" s="31">
        <f t="shared" si="4"/>
        <v>1</v>
      </c>
      <c r="R28" s="32">
        <f>IF(P28&gt;P29,1,0)</f>
        <v>0</v>
      </c>
      <c r="S28" s="2">
        <f t="shared" si="5"/>
        <v>0.125</v>
      </c>
      <c r="T28" s="70">
        <f t="shared" si="6"/>
        <v>-0.33300000000000002</v>
      </c>
      <c r="U28" s="22">
        <f t="shared" si="7"/>
        <v>1500</v>
      </c>
      <c r="V28" s="22">
        <f t="shared" si="49"/>
        <v>3000</v>
      </c>
      <c r="W28" s="22">
        <f t="shared" si="9"/>
        <v>2598.076211353316</v>
      </c>
      <c r="X28" s="22">
        <f t="shared" si="10"/>
        <v>4500</v>
      </c>
      <c r="Y28" s="22">
        <f t="shared" si="11"/>
        <v>-1500</v>
      </c>
      <c r="Z28" s="22">
        <f t="shared" si="12"/>
        <v>0</v>
      </c>
      <c r="AA28" s="22">
        <f t="shared" si="13"/>
        <v>0</v>
      </c>
      <c r="AB28" s="22">
        <f t="shared" si="14"/>
        <v>6000</v>
      </c>
      <c r="AC28" s="2">
        <f t="shared" si="15"/>
        <v>1</v>
      </c>
      <c r="AD28" s="2">
        <f t="shared" si="16"/>
        <v>1</v>
      </c>
      <c r="AE28" s="2">
        <f t="shared" si="17"/>
        <v>0</v>
      </c>
      <c r="AF28" s="2">
        <f t="shared" si="18"/>
        <v>0</v>
      </c>
      <c r="AG28" s="2">
        <f t="shared" si="19"/>
        <v>2</v>
      </c>
      <c r="AH28" s="23">
        <v>6000</v>
      </c>
      <c r="AI28" s="23">
        <v>0</v>
      </c>
      <c r="AJ28" s="23"/>
      <c r="AK28" s="23"/>
      <c r="AL28" s="24">
        <v>0.25</v>
      </c>
      <c r="AM28" s="24">
        <f>1-AL28</f>
        <v>0.75</v>
      </c>
      <c r="AN28" s="24"/>
      <c r="AO28" s="24"/>
      <c r="AP28" s="24" t="s">
        <v>166</v>
      </c>
      <c r="AQ28" s="25">
        <f t="shared" si="20"/>
        <v>2112.3851236701244</v>
      </c>
      <c r="AR28" s="25">
        <f t="shared" si="21"/>
        <v>0</v>
      </c>
      <c r="AS28" s="25">
        <f t="shared" si="22"/>
        <v>0</v>
      </c>
      <c r="AT28" s="25">
        <f t="shared" si="23"/>
        <v>0</v>
      </c>
      <c r="AU28" s="24">
        <f>AL28^$AU$1/(AL28^$AU$1+(1-AL28)^$AU$1)^(1/$AU$1)</f>
        <v>0.29074293416024788</v>
      </c>
      <c r="AV28" s="24">
        <f>(AL28+AM28)^$AU$1/((AL28+AM28)^$AU$1+(1-AL28-AM28)^$AU$1)^(1/$AU$1)-(AL28^$AU$1/(AL28^$AU$1+(1-AL28)^$AU$1)^(1/$AU$1))</f>
        <v>0.70925706583975212</v>
      </c>
      <c r="AW28" s="24">
        <f>+(AL28+AM28+AN28)^$AU$1/((AL28+AM28+AN28)^$AU$1+(1-AL28-AM28-AN28)^$AU$1)^(1/$AU$1)-((AL28+AM28)^$AU$1/((AL28+AM28)^$AU$1+(1-AL28-AM28)^$AU$1)^(1/$AU$1))</f>
        <v>0</v>
      </c>
      <c r="AX28" s="24">
        <f>(AL28+AM28+AN28+AO28)^$AU$1/((AL28+AM28+AN28+AO28)^$AU$1+(1-AL28-AM28-AN28-AO28)^$AU$1)^(1/$AU$1)-(AL28+AM28+AN28)^$AU$1/((AL28+AM28+AN28)^$AU$1+(1-AL28-AM28-AN28)^$AU$1)^(1/$AU$1)</f>
        <v>0</v>
      </c>
      <c r="AY28" s="7">
        <f t="shared" si="28"/>
        <v>1</v>
      </c>
      <c r="AZ28" s="37">
        <f t="shared" si="55"/>
        <v>614.16104893231</v>
      </c>
      <c r="BA28" s="37"/>
      <c r="BB28" s="66">
        <f t="shared" si="30"/>
        <v>1474.0172934925004</v>
      </c>
      <c r="BC28" s="27">
        <f>B28*(BG28-BG28/3)</f>
        <v>1515.7165665103985</v>
      </c>
      <c r="BD28" s="28">
        <f>C28*(BH28+BG28/3)</f>
        <v>0</v>
      </c>
      <c r="BE28" s="28"/>
      <c r="BF28" s="28"/>
      <c r="BG28" s="28">
        <f t="shared" si="31"/>
        <v>0.37892914162759955</v>
      </c>
      <c r="BH28" s="28">
        <f t="shared" si="32"/>
        <v>0.8176037681770133</v>
      </c>
      <c r="BI28" s="28">
        <f t="shared" si="33"/>
        <v>0</v>
      </c>
      <c r="BJ28" s="28">
        <f t="shared" si="34"/>
        <v>0</v>
      </c>
      <c r="BK28" s="29">
        <f t="shared" si="56"/>
        <v>1.1965329098046129</v>
      </c>
      <c r="BL28" s="33">
        <f>SUBTOTAL(9,BC28:BE28)/BK28</f>
        <v>1266.7571063782161</v>
      </c>
      <c r="BM28" s="44"/>
      <c r="BN28" s="45">
        <f t="shared" si="57"/>
        <v>1009.8406216193457</v>
      </c>
      <c r="BO28" s="44">
        <f t="shared" si="58"/>
        <v>1474.0172934925004</v>
      </c>
      <c r="BP28" s="46">
        <f t="shared" si="59"/>
        <v>1266.7571063782161</v>
      </c>
    </row>
    <row r="29" spans="1:68" s="47" customFormat="1" x14ac:dyDescent="0.25">
      <c r="A29" s="2" t="s">
        <v>74</v>
      </c>
      <c r="B29" s="17">
        <v>4000</v>
      </c>
      <c r="C29" s="17">
        <v>2000</v>
      </c>
      <c r="D29" s="17">
        <v>0</v>
      </c>
      <c r="E29" s="17"/>
      <c r="F29" s="4">
        <v>0.25</v>
      </c>
      <c r="G29" s="4">
        <v>0.25</v>
      </c>
      <c r="H29" s="4">
        <v>0.5</v>
      </c>
      <c r="I29" s="4"/>
      <c r="J29" s="30"/>
      <c r="K29" s="30">
        <v>0.82</v>
      </c>
      <c r="L29" s="5">
        <f t="shared" ref="L29" si="75">IF(K29&gt;K28,1,IF(K29&lt;K28,0,0.5))</f>
        <v>1</v>
      </c>
      <c r="M29" s="6">
        <f t="shared" si="0"/>
        <v>0.125</v>
      </c>
      <c r="N29" s="6">
        <f t="shared" si="1"/>
        <v>0.33300000000000002</v>
      </c>
      <c r="O29" s="19">
        <f t="shared" si="47"/>
        <v>-1</v>
      </c>
      <c r="P29" s="20">
        <f t="shared" si="48"/>
        <v>1041.5319724058259</v>
      </c>
      <c r="Q29" s="31">
        <f t="shared" si="4"/>
        <v>1</v>
      </c>
      <c r="R29" s="32">
        <f>IF(P29&gt;P28,1,0)</f>
        <v>1</v>
      </c>
      <c r="S29" s="2">
        <f t="shared" si="5"/>
        <v>0.125</v>
      </c>
      <c r="T29" s="70">
        <f t="shared" si="6"/>
        <v>-0.33300000000000002</v>
      </c>
      <c r="U29" s="22">
        <f t="shared" si="7"/>
        <v>1500</v>
      </c>
      <c r="V29" s="22">
        <f t="shared" si="49"/>
        <v>750</v>
      </c>
      <c r="W29" s="22">
        <f t="shared" si="9"/>
        <v>1658.3123951777</v>
      </c>
      <c r="X29" s="22">
        <f t="shared" si="10"/>
        <v>2500</v>
      </c>
      <c r="Y29" s="22">
        <f t="shared" si="11"/>
        <v>500</v>
      </c>
      <c r="Z29" s="22">
        <f t="shared" si="12"/>
        <v>-1500</v>
      </c>
      <c r="AA29" s="22">
        <f t="shared" si="13"/>
        <v>0</v>
      </c>
      <c r="AB29" s="22">
        <f t="shared" si="14"/>
        <v>6000</v>
      </c>
      <c r="AC29" s="2">
        <f t="shared" si="15"/>
        <v>1</v>
      </c>
      <c r="AD29" s="2">
        <f t="shared" si="16"/>
        <v>1</v>
      </c>
      <c r="AE29" s="2">
        <f t="shared" si="17"/>
        <v>1</v>
      </c>
      <c r="AF29" s="2">
        <f t="shared" si="18"/>
        <v>0</v>
      </c>
      <c r="AG29" s="2">
        <f t="shared" si="19"/>
        <v>3</v>
      </c>
      <c r="AH29" s="23">
        <v>4000</v>
      </c>
      <c r="AI29" s="23">
        <v>2000</v>
      </c>
      <c r="AJ29" s="23">
        <v>0</v>
      </c>
      <c r="AK29" s="23"/>
      <c r="AL29" s="24">
        <v>0.25</v>
      </c>
      <c r="AM29" s="24">
        <v>0.25</v>
      </c>
      <c r="AN29" s="24">
        <v>0.5</v>
      </c>
      <c r="AO29" s="24"/>
      <c r="AP29" s="24" t="s">
        <v>166</v>
      </c>
      <c r="AQ29" s="25">
        <f t="shared" si="20"/>
        <v>1478.4709388855508</v>
      </c>
      <c r="AR29" s="25">
        <f t="shared" si="21"/>
        <v>803.35295625928086</v>
      </c>
      <c r="AS29" s="25">
        <f t="shared" si="22"/>
        <v>0</v>
      </c>
      <c r="AT29" s="25">
        <f t="shared" si="23"/>
        <v>0</v>
      </c>
      <c r="AU29" s="24">
        <f>AL29^$AU$1/(AL29^$AU$1+(1-AL29)^$AU$1)^(1/$AU$1)</f>
        <v>0.29074293416024788</v>
      </c>
      <c r="AV29" s="24">
        <f>(AL29+AM29)^$AU$1/((AL29+AM29)^$AU$1+(1-AL29-AM29)^$AU$1)^(1/$AU$1)-(AL29^$AU$1/(AL29^$AU$1+(1-AL29)^$AU$1)^(1/$AU$1))</f>
        <v>0.12989642017550829</v>
      </c>
      <c r="AW29" s="24">
        <f>+(AL29+AM29+AN29)^$AU$1/((AL29+AM29+AN29)^$AU$1+(1-AL29-AM29-AN29)^$AU$1)^(1/$AU$1)-((AL29+AM29)^$AU$1/((AL29+AM29)^$AU$1+(1-AL29-AM29)^$AU$1)^(1/$AU$1))</f>
        <v>0.57936064566424383</v>
      </c>
      <c r="AX29" s="24">
        <f>(AL29+AM29+AN29+AO29)^$AU$1/((AL29+AM29+AN29+AO29)^$AU$1+(1-AL29-AM29-AN29-AO29)^$AU$1)^(1/$AU$1)-(AL29+AM29+AN29)^$AU$1/((AL29+AM29+AN29)^$AU$1+(1-AL29-AM29-AN29)^$AU$1)^(1/$AU$1)</f>
        <v>0</v>
      </c>
      <c r="AY29" s="7">
        <f t="shared" si="28"/>
        <v>1</v>
      </c>
      <c r="AZ29" s="37">
        <f t="shared" si="55"/>
        <v>534.20765199773382</v>
      </c>
      <c r="BA29" s="37"/>
      <c r="BB29" s="66">
        <f t="shared" si="30"/>
        <v>1257.9708376150734</v>
      </c>
      <c r="BC29" s="27">
        <f>B29*(BG29-BG29/4-BG29/4)</f>
        <v>757.85828325519924</v>
      </c>
      <c r="BD29" s="28">
        <f>C29*(BH29-BH29/4+BG29/4)</f>
        <v>757.85828325519913</v>
      </c>
      <c r="BE29" s="28">
        <f>D29*(BI29+BG29/4+BH29/4)</f>
        <v>0</v>
      </c>
      <c r="BF29" s="28"/>
      <c r="BG29" s="28">
        <f t="shared" si="31"/>
        <v>0.37892914162759955</v>
      </c>
      <c r="BH29" s="28">
        <f t="shared" si="32"/>
        <v>0.37892914162759955</v>
      </c>
      <c r="BI29" s="28">
        <f t="shared" si="33"/>
        <v>0.61557220667245816</v>
      </c>
      <c r="BJ29" s="28">
        <f t="shared" si="34"/>
        <v>0</v>
      </c>
      <c r="BK29" s="29">
        <f t="shared" si="56"/>
        <v>1.3734304899276573</v>
      </c>
      <c r="BL29" s="33">
        <f>SUBTOTAL(9,BC29:BE29)/BK29</f>
        <v>1103.5990373202185</v>
      </c>
      <c r="BM29" s="44"/>
      <c r="BN29" s="45">
        <f t="shared" si="57"/>
        <v>1041.5319724058259</v>
      </c>
      <c r="BO29" s="44">
        <f t="shared" si="58"/>
        <v>1257.9708376150734</v>
      </c>
      <c r="BP29" s="46">
        <f t="shared" si="59"/>
        <v>1103.5990373202185</v>
      </c>
    </row>
    <row r="30" spans="1:68" s="47" customFormat="1" x14ac:dyDescent="0.25">
      <c r="A30" s="2" t="s">
        <v>75</v>
      </c>
      <c r="B30" s="17">
        <v>-6000</v>
      </c>
      <c r="C30" s="17">
        <v>0</v>
      </c>
      <c r="D30" s="17"/>
      <c r="E30" s="17"/>
      <c r="F30" s="4">
        <v>0.25</v>
      </c>
      <c r="G30" s="4">
        <f>1-F30</f>
        <v>0.75</v>
      </c>
      <c r="H30" s="4"/>
      <c r="I30" s="4"/>
      <c r="J30" s="30"/>
      <c r="K30" s="30">
        <v>0.7</v>
      </c>
      <c r="L30" s="5">
        <f t="shared" ref="L30" si="76">IF(K30&gt;K31,1,IF(K30&lt;K31,0,0.5))</f>
        <v>1</v>
      </c>
      <c r="M30" s="6">
        <f t="shared" si="0"/>
        <v>0.125</v>
      </c>
      <c r="N30" s="6">
        <f t="shared" si="1"/>
        <v>0.33300000000000002</v>
      </c>
      <c r="O30" s="19">
        <f t="shared" si="47"/>
        <v>1</v>
      </c>
      <c r="P30" s="20">
        <f t="shared" si="48"/>
        <v>-1009.8406216193457</v>
      </c>
      <c r="Q30" s="31">
        <f t="shared" si="4"/>
        <v>1</v>
      </c>
      <c r="R30" s="32">
        <f>IF(P30&gt;P31,1,0)</f>
        <v>1</v>
      </c>
      <c r="S30" s="2">
        <f t="shared" si="5"/>
        <v>0.125</v>
      </c>
      <c r="T30" s="70">
        <f t="shared" si="6"/>
        <v>0.33300000000000002</v>
      </c>
      <c r="U30" s="22">
        <f t="shared" si="7"/>
        <v>-1500</v>
      </c>
      <c r="V30" s="22">
        <f t="shared" si="49"/>
        <v>-3000</v>
      </c>
      <c r="W30" s="22">
        <f t="shared" si="9"/>
        <v>2598.076211353316</v>
      </c>
      <c r="X30" s="22">
        <f t="shared" si="10"/>
        <v>-4500</v>
      </c>
      <c r="Y30" s="22">
        <f t="shared" si="11"/>
        <v>1500</v>
      </c>
      <c r="Z30" s="22">
        <f t="shared" si="12"/>
        <v>0</v>
      </c>
      <c r="AA30" s="22">
        <f t="shared" si="13"/>
        <v>0</v>
      </c>
      <c r="AB30" s="22">
        <f t="shared" si="14"/>
        <v>-6000</v>
      </c>
      <c r="AC30" s="2">
        <f t="shared" si="15"/>
        <v>1</v>
      </c>
      <c r="AD30" s="2">
        <f t="shared" si="16"/>
        <v>1</v>
      </c>
      <c r="AE30" s="2">
        <f t="shared" si="17"/>
        <v>0</v>
      </c>
      <c r="AF30" s="2">
        <f t="shared" si="18"/>
        <v>0</v>
      </c>
      <c r="AG30" s="2">
        <f t="shared" si="19"/>
        <v>2</v>
      </c>
      <c r="AH30" s="23">
        <v>-6000</v>
      </c>
      <c r="AI30" s="23">
        <v>0</v>
      </c>
      <c r="AJ30" s="23"/>
      <c r="AK30" s="23"/>
      <c r="AL30" s="24">
        <v>0.25</v>
      </c>
      <c r="AM30" s="24">
        <f>1-AL30</f>
        <v>0.75</v>
      </c>
      <c r="AN30" s="24"/>
      <c r="AO30" s="24"/>
      <c r="AP30" s="24" t="s">
        <v>164</v>
      </c>
      <c r="AQ30" s="25">
        <f t="shared" si="20"/>
        <v>-2112.3851236701244</v>
      </c>
      <c r="AR30" s="25">
        <f t="shared" si="21"/>
        <v>0</v>
      </c>
      <c r="AS30" s="25">
        <f t="shared" si="22"/>
        <v>0</v>
      </c>
      <c r="AT30" s="25">
        <f t="shared" si="23"/>
        <v>0</v>
      </c>
      <c r="AU30" s="24">
        <f>AL30^$AW$1/(AL30^$AW$1+(1-AL30)^$AW$1)^(1/$AW$1)</f>
        <v>0.29351854999041305</v>
      </c>
      <c r="AV30" s="24">
        <f>(AL30+AM30)^$AW$1/((AL30+AM30)^$AW$1+(1-AL30-AM30)^$AW$1)^(1/$AW$1)-(AL30^$AW$1/(AL30^$AW$1+(1-AL30)^$AW$1)^(1/$AW$1))</f>
        <v>0.70648145000958695</v>
      </c>
      <c r="AW30" s="24">
        <f>+(AL30+AM30+AN30)^$AW$1/((AL30+AM30+AN30)^$AW$1+(1-AL30-AM30-AN30)^$AW$1)^(1/$AW$1)-((AL30+AM30)^$AW$1/((AL30+AM30)^$AW$1+(1-AL30-AM30)^$AW$1)^(1/$AW$1))</f>
        <v>0</v>
      </c>
      <c r="AX30" s="24">
        <f>(AL30+AM30+AN30+AO30)^$AW$1/((AL30+AM30+AN30+AO30)^$AW$1+(1-AL30-AM30-AN30-AO30)^$AW$1)^(1/$AW$1)-(AL30+AM30+AN30)^$AW$1/((AL30+AM30+AN30)^$AW$1+(1-AL30-AM30-AN30)^$AW$1)^(1/$AW$1)</f>
        <v>0</v>
      </c>
      <c r="AY30" s="7">
        <f t="shared" si="28"/>
        <v>1</v>
      </c>
      <c r="AZ30" s="37">
        <f t="shared" si="55"/>
        <v>-620.02421852097427</v>
      </c>
      <c r="BA30" s="37"/>
      <c r="BB30" s="66">
        <f t="shared" si="30"/>
        <v>-1490.0184699175518</v>
      </c>
      <c r="BC30" s="27">
        <f>B30*(BG30-BG30/3)</f>
        <v>-1515.7165665103985</v>
      </c>
      <c r="BD30" s="28">
        <f>C30*(BH30+BG30/3)</f>
        <v>0</v>
      </c>
      <c r="BE30" s="28"/>
      <c r="BF30" s="28"/>
      <c r="BG30" s="28">
        <f t="shared" si="31"/>
        <v>0.37892914162759955</v>
      </c>
      <c r="BH30" s="28">
        <f t="shared" si="32"/>
        <v>0.8176037681770133</v>
      </c>
      <c r="BI30" s="28">
        <f t="shared" si="33"/>
        <v>0</v>
      </c>
      <c r="BJ30" s="28">
        <f t="shared" si="34"/>
        <v>0</v>
      </c>
      <c r="BK30" s="29">
        <f t="shared" si="56"/>
        <v>1.1965329098046129</v>
      </c>
      <c r="BL30" s="33">
        <f>SUBTOTAL(9,BC30:BE30)/BK30</f>
        <v>-1266.7571063782161</v>
      </c>
      <c r="BM30" s="44"/>
      <c r="BN30" s="45">
        <f t="shared" si="57"/>
        <v>-1009.8406216193457</v>
      </c>
      <c r="BO30" s="44">
        <f t="shared" si="58"/>
        <v>-1490.0184699175518</v>
      </c>
      <c r="BP30" s="46">
        <f t="shared" si="59"/>
        <v>-1266.7571063782161</v>
      </c>
    </row>
    <row r="31" spans="1:68" s="47" customFormat="1" x14ac:dyDescent="0.25">
      <c r="A31" s="2" t="s">
        <v>76</v>
      </c>
      <c r="B31" s="17">
        <v>-4000</v>
      </c>
      <c r="C31" s="17">
        <v>-2000</v>
      </c>
      <c r="D31" s="17">
        <v>0</v>
      </c>
      <c r="E31" s="17"/>
      <c r="F31" s="4">
        <v>0.25</v>
      </c>
      <c r="G31" s="4">
        <v>0.25</v>
      </c>
      <c r="H31" s="4">
        <v>0.5</v>
      </c>
      <c r="I31" s="4"/>
      <c r="J31" s="30"/>
      <c r="K31" s="30">
        <v>0.3</v>
      </c>
      <c r="L31" s="5">
        <f t="shared" ref="L31" si="77">IF(K31&gt;K30,1,IF(K31&lt;K30,0,0.5))</f>
        <v>0</v>
      </c>
      <c r="M31" s="6">
        <f t="shared" si="0"/>
        <v>0.125</v>
      </c>
      <c r="N31" s="6">
        <f t="shared" si="1"/>
        <v>0.33300000000000002</v>
      </c>
      <c r="O31" s="19">
        <f t="shared" si="47"/>
        <v>1</v>
      </c>
      <c r="P31" s="20">
        <f t="shared" si="48"/>
        <v>-1041.5319724058259</v>
      </c>
      <c r="Q31" s="31">
        <f t="shared" si="4"/>
        <v>1</v>
      </c>
      <c r="R31" s="32">
        <f>IF(P31&gt;P30,1,0)</f>
        <v>0</v>
      </c>
      <c r="S31" s="2">
        <f t="shared" si="5"/>
        <v>0.125</v>
      </c>
      <c r="T31" s="70">
        <f t="shared" si="6"/>
        <v>0.33300000000000002</v>
      </c>
      <c r="U31" s="22">
        <f t="shared" si="7"/>
        <v>-1500</v>
      </c>
      <c r="V31" s="22">
        <f t="shared" si="49"/>
        <v>-750</v>
      </c>
      <c r="W31" s="22">
        <f t="shared" si="9"/>
        <v>1658.3123951777</v>
      </c>
      <c r="X31" s="22">
        <f t="shared" si="10"/>
        <v>-2500</v>
      </c>
      <c r="Y31" s="22">
        <f t="shared" si="11"/>
        <v>-500</v>
      </c>
      <c r="Z31" s="22">
        <f t="shared" si="12"/>
        <v>1500</v>
      </c>
      <c r="AA31" s="22">
        <f t="shared" si="13"/>
        <v>0</v>
      </c>
      <c r="AB31" s="22">
        <f t="shared" si="14"/>
        <v>-6000</v>
      </c>
      <c r="AC31" s="2">
        <f t="shared" si="15"/>
        <v>1</v>
      </c>
      <c r="AD31" s="2">
        <f t="shared" si="16"/>
        <v>1</v>
      </c>
      <c r="AE31" s="2">
        <f t="shared" si="17"/>
        <v>1</v>
      </c>
      <c r="AF31" s="2">
        <f t="shared" si="18"/>
        <v>0</v>
      </c>
      <c r="AG31" s="2">
        <f t="shared" si="19"/>
        <v>3</v>
      </c>
      <c r="AH31" s="23">
        <v>-4000</v>
      </c>
      <c r="AI31" s="23">
        <v>-2000</v>
      </c>
      <c r="AJ31" s="23">
        <v>0</v>
      </c>
      <c r="AK31" s="23"/>
      <c r="AL31" s="24">
        <v>0.25</v>
      </c>
      <c r="AM31" s="24">
        <v>0.25</v>
      </c>
      <c r="AN31" s="24">
        <v>0.5</v>
      </c>
      <c r="AO31" s="24"/>
      <c r="AP31" s="24" t="s">
        <v>164</v>
      </c>
      <c r="AQ31" s="25">
        <f t="shared" si="20"/>
        <v>-1478.4709388855508</v>
      </c>
      <c r="AR31" s="25">
        <f t="shared" si="21"/>
        <v>-803.35295625928086</v>
      </c>
      <c r="AS31" s="25">
        <f t="shared" si="22"/>
        <v>0</v>
      </c>
      <c r="AT31" s="25">
        <f t="shared" si="23"/>
        <v>0</v>
      </c>
      <c r="AU31" s="24">
        <f>AL31^$AW$1/(AL31^$AW$1+(1-AL31)^$AW$1)^(1/$AW$1)</f>
        <v>0.29351854999041305</v>
      </c>
      <c r="AV31" s="24">
        <f>(AL31+AM31)^$AW$1/((AL31+AM31)^$AW$1+(1-AL31-AM31)^$AW$1)^(1/$AW$1)-(AL31^$AW$1/(AL31^$AW$1+(1-AL31)^$AW$1)^(1/$AW$1))</f>
        <v>0.16046899953361654</v>
      </c>
      <c r="AW31" s="24">
        <f>+(AL31+AM31+AN31)^$AW$1/((AL31+AM31+AN31)^$AW$1+(1-AL31-AM31-AN31)^$AW$1)^(1/$AW$1)-((AL31+AM31)^$AW$1/((AL31+AM31)^$AW$1+(1-AL31-AM31)^$AW$1)^(1/$AW$1))</f>
        <v>0.54601245047597047</v>
      </c>
      <c r="AX31" s="24">
        <f>(AL31+AM31+AN31+AO31)^$AW$1/((AL31+AM31+AN31+AO31)^$AW$1+(1-AL31-AM31-AN31-AO31)^$AW$1)^(1/$AW$1)-(AL31+AM31+AN31)^$AW$1/((AL31+AM31+AN31)^$AW$1+(1-AL31-AM31-AN31)^$AW$1)^(1/$AW$1)</f>
        <v>0</v>
      </c>
      <c r="AY31" s="7">
        <f t="shared" si="28"/>
        <v>1</v>
      </c>
      <c r="AZ31" s="37">
        <f t="shared" si="55"/>
        <v>-562.87189134795153</v>
      </c>
      <c r="BA31" s="37"/>
      <c r="BB31" s="66">
        <f t="shared" si="30"/>
        <v>-1334.9512634705786</v>
      </c>
      <c r="BC31" s="27">
        <f>B31*(BG31-BG31/4-BG31/4)</f>
        <v>-757.85828325519924</v>
      </c>
      <c r="BD31" s="28">
        <f>C31*(BH31-BH31/4+BG31/4)</f>
        <v>-757.85828325519913</v>
      </c>
      <c r="BE31" s="28">
        <f>D31*(BI31+BG31/4+BH31/4)</f>
        <v>0</v>
      </c>
      <c r="BF31" s="28"/>
      <c r="BG31" s="28">
        <f t="shared" si="31"/>
        <v>0.37892914162759955</v>
      </c>
      <c r="BH31" s="28">
        <f t="shared" si="32"/>
        <v>0.37892914162759955</v>
      </c>
      <c r="BI31" s="28">
        <f t="shared" si="33"/>
        <v>0.61557220667245816</v>
      </c>
      <c r="BJ31" s="28">
        <f t="shared" si="34"/>
        <v>0</v>
      </c>
      <c r="BK31" s="29">
        <f t="shared" si="56"/>
        <v>1.3734304899276573</v>
      </c>
      <c r="BL31" s="33">
        <f>SUBTOTAL(9,BC31:BE31)/BK31</f>
        <v>-1103.5990373202185</v>
      </c>
      <c r="BM31" s="44"/>
      <c r="BN31" s="45">
        <f t="shared" si="57"/>
        <v>-1041.5319724058259</v>
      </c>
      <c r="BO31" s="44">
        <f t="shared" si="58"/>
        <v>-1334.9512634705786</v>
      </c>
      <c r="BP31" s="46">
        <f t="shared" si="59"/>
        <v>-1103.5990373202185</v>
      </c>
    </row>
    <row r="32" spans="1:68" s="47" customFormat="1" x14ac:dyDescent="0.25">
      <c r="A32" s="2" t="s">
        <v>77</v>
      </c>
      <c r="B32" s="17">
        <v>5000</v>
      </c>
      <c r="C32" s="17">
        <v>0</v>
      </c>
      <c r="D32" s="17"/>
      <c r="E32" s="17"/>
      <c r="F32" s="4">
        <v>1E-3</v>
      </c>
      <c r="G32" s="4">
        <f>1-F32</f>
        <v>0.999</v>
      </c>
      <c r="H32" s="4"/>
      <c r="I32" s="4"/>
      <c r="J32" s="30"/>
      <c r="K32" s="30">
        <v>0.72</v>
      </c>
      <c r="L32" s="5">
        <f t="shared" ref="L32" si="78">IF(K32&gt;K33,1,IF(K32&lt;K33,0,0.5))</f>
        <v>1</v>
      </c>
      <c r="M32" s="6">
        <f t="shared" si="0"/>
        <v>0.125</v>
      </c>
      <c r="N32" s="6">
        <f t="shared" si="1"/>
        <v>0.33300000000000002</v>
      </c>
      <c r="O32" s="19">
        <f t="shared" si="47"/>
        <v>-1</v>
      </c>
      <c r="P32" s="20">
        <f t="shared" si="48"/>
        <v>576.12440950450059</v>
      </c>
      <c r="Q32" s="31">
        <f t="shared" si="4"/>
        <v>1</v>
      </c>
      <c r="R32" s="32">
        <f>IF(P32&gt;P33,1,0)</f>
        <v>1</v>
      </c>
      <c r="S32" s="2">
        <f t="shared" si="5"/>
        <v>0.125</v>
      </c>
      <c r="T32" s="70">
        <f t="shared" si="6"/>
        <v>-0.33300000000000002</v>
      </c>
      <c r="U32" s="22">
        <f t="shared" si="7"/>
        <v>5</v>
      </c>
      <c r="V32" s="22">
        <f t="shared" si="49"/>
        <v>4990</v>
      </c>
      <c r="W32" s="22">
        <f t="shared" si="9"/>
        <v>158.03480629279107</v>
      </c>
      <c r="X32" s="22">
        <f t="shared" si="10"/>
        <v>4995</v>
      </c>
      <c r="Y32" s="22">
        <f t="shared" si="11"/>
        <v>-5</v>
      </c>
      <c r="Z32" s="22">
        <f t="shared" si="12"/>
        <v>0</v>
      </c>
      <c r="AA32" s="22">
        <f t="shared" si="13"/>
        <v>0</v>
      </c>
      <c r="AB32" s="22">
        <f t="shared" si="14"/>
        <v>5000</v>
      </c>
      <c r="AC32" s="2">
        <f t="shared" si="15"/>
        <v>1</v>
      </c>
      <c r="AD32" s="2">
        <f t="shared" si="16"/>
        <v>1</v>
      </c>
      <c r="AE32" s="2">
        <f t="shared" si="17"/>
        <v>0</v>
      </c>
      <c r="AF32" s="2">
        <f t="shared" si="18"/>
        <v>0</v>
      </c>
      <c r="AG32" s="2">
        <f t="shared" si="19"/>
        <v>2</v>
      </c>
      <c r="AH32" s="23">
        <v>5000</v>
      </c>
      <c r="AI32" s="23">
        <v>0</v>
      </c>
      <c r="AJ32" s="23"/>
      <c r="AK32" s="23"/>
      <c r="AL32" s="24">
        <v>1E-3</v>
      </c>
      <c r="AM32" s="24">
        <f>1-AL32</f>
        <v>0.999</v>
      </c>
      <c r="AN32" s="24"/>
      <c r="AO32" s="24"/>
      <c r="AP32" s="24" t="s">
        <v>166</v>
      </c>
      <c r="AQ32" s="25">
        <f t="shared" si="20"/>
        <v>1799.2586689124164</v>
      </c>
      <c r="AR32" s="25">
        <f t="shared" si="21"/>
        <v>0</v>
      </c>
      <c r="AS32" s="25">
        <f t="shared" si="22"/>
        <v>0</v>
      </c>
      <c r="AT32" s="25">
        <f t="shared" si="23"/>
        <v>0</v>
      </c>
      <c r="AU32" s="24">
        <f>AL32^$AU$1/(AL32^$AU$1+(1-AL32)^$AU$1)^(1/$AU$1)</f>
        <v>1.4453554483199517E-2</v>
      </c>
      <c r="AV32" s="24">
        <f>(AL32+AM32)^$AU$1/((AL32+AM32)^$AU$1+(1-AL32-AM32)^$AU$1)^(1/$AU$1)-(AL32^$AU$1/(AL32^$AU$1+(1-AL32)^$AU$1)^(1/$AU$1))</f>
        <v>0.98554644551680048</v>
      </c>
      <c r="AW32" s="24">
        <f>+(AL32+AM32+AN32)^$AU$1/((AL32+AM32+AN32)^$AU$1+(1-AL32-AM32-AN32)^$AU$1)^(1/$AU$1)-((AL32+AM32)^$AU$1/((AL32+AM32)^$AU$1+(1-AL32-AM32)^$AU$1)^(1/$AU$1))</f>
        <v>0</v>
      </c>
      <c r="AX32" s="24">
        <f>(AL32+AM32+AN32+AO32)^$AU$1/((AL32+AM32+AN32+AO32)^$AU$1+(1-AL32-AM32-AN32-AO32)^$AU$1)^(1/$AU$1)-(AL32+AM32+AN32)^$AU$1/((AL32+AM32+AN32)^$AU$1+(1-AL32-AM32-AN32)^$AU$1)^(1/$AU$1)</f>
        <v>0</v>
      </c>
      <c r="AY32" s="7">
        <f t="shared" si="28"/>
        <v>1</v>
      </c>
      <c r="AZ32" s="37">
        <f t="shared" si="55"/>
        <v>26.005683200494651</v>
      </c>
      <c r="BA32" s="37"/>
      <c r="BB32" s="26">
        <f t="shared" si="30"/>
        <v>40.553852980266527</v>
      </c>
      <c r="BC32" s="27">
        <f>B32*(BG32-BG32/3)</f>
        <v>26.47760782414273</v>
      </c>
      <c r="BD32" s="28">
        <f>C32*(BH32+BG32/3)</f>
        <v>0</v>
      </c>
      <c r="BE32" s="28"/>
      <c r="BF32" s="28"/>
      <c r="BG32" s="28">
        <f t="shared" si="31"/>
        <v>7.943282347242819E-3</v>
      </c>
      <c r="BH32" s="28">
        <f t="shared" si="32"/>
        <v>0.9992998949544738</v>
      </c>
      <c r="BI32" s="28">
        <f t="shared" si="33"/>
        <v>0</v>
      </c>
      <c r="BJ32" s="28">
        <f t="shared" si="34"/>
        <v>0</v>
      </c>
      <c r="BK32" s="29">
        <f t="shared" si="56"/>
        <v>1.0072431773017165</v>
      </c>
      <c r="BL32" s="28">
        <f>SUBTOTAL(9,BC32:BE32)/BK32</f>
        <v>26.287204938010163</v>
      </c>
      <c r="BM32" s="44"/>
      <c r="BN32" s="45">
        <f t="shared" si="57"/>
        <v>576.12440950450059</v>
      </c>
      <c r="BO32" s="44">
        <f t="shared" si="58"/>
        <v>40.553852980266527</v>
      </c>
      <c r="BP32" s="46">
        <f t="shared" si="59"/>
        <v>26.287204938010163</v>
      </c>
    </row>
    <row r="33" spans="1:68" s="47" customFormat="1" x14ac:dyDescent="0.25">
      <c r="A33" s="2" t="s">
        <v>78</v>
      </c>
      <c r="B33" s="17">
        <v>5</v>
      </c>
      <c r="C33" s="17"/>
      <c r="D33" s="17"/>
      <c r="E33" s="17"/>
      <c r="F33" s="4">
        <v>1</v>
      </c>
      <c r="G33" s="4"/>
      <c r="H33" s="4"/>
      <c r="I33" s="4"/>
      <c r="J33" s="30"/>
      <c r="K33" s="30">
        <v>0.28000000000000003</v>
      </c>
      <c r="L33" s="5">
        <f t="shared" ref="L33" si="79">IF(K33&gt;K32,1,IF(K33&lt;K32,0,0.5))</f>
        <v>0</v>
      </c>
      <c r="M33" s="6">
        <f t="shared" si="0"/>
        <v>0.125</v>
      </c>
      <c r="N33" s="6">
        <f t="shared" si="1"/>
        <v>0.33300000000000002</v>
      </c>
      <c r="O33" s="19">
        <f t="shared" si="47"/>
        <v>-1</v>
      </c>
      <c r="P33" s="20">
        <f t="shared" si="48"/>
        <v>5</v>
      </c>
      <c r="Q33" s="31">
        <f t="shared" si="4"/>
        <v>1</v>
      </c>
      <c r="R33" s="32">
        <f>IF(P33&gt;P32,1,0)</f>
        <v>0</v>
      </c>
      <c r="S33" s="2">
        <f t="shared" si="5"/>
        <v>0.125</v>
      </c>
      <c r="T33" s="70">
        <f t="shared" si="6"/>
        <v>-0.33300000000000002</v>
      </c>
      <c r="U33" s="22">
        <f t="shared" si="7"/>
        <v>5</v>
      </c>
      <c r="V33" s="22">
        <f t="shared" si="49"/>
        <v>0</v>
      </c>
      <c r="W33" s="22">
        <f t="shared" si="9"/>
        <v>0</v>
      </c>
      <c r="X33" s="22">
        <f t="shared" si="10"/>
        <v>0</v>
      </c>
      <c r="Y33" s="22">
        <f t="shared" si="11"/>
        <v>0</v>
      </c>
      <c r="Z33" s="22">
        <f t="shared" si="12"/>
        <v>0</v>
      </c>
      <c r="AA33" s="22">
        <f t="shared" si="13"/>
        <v>0</v>
      </c>
      <c r="AB33" s="22">
        <f t="shared" si="14"/>
        <v>5</v>
      </c>
      <c r="AC33" s="2">
        <f t="shared" si="15"/>
        <v>1</v>
      </c>
      <c r="AD33" s="2">
        <f t="shared" si="16"/>
        <v>0</v>
      </c>
      <c r="AE33" s="2">
        <f t="shared" si="17"/>
        <v>0</v>
      </c>
      <c r="AF33" s="2">
        <f t="shared" si="18"/>
        <v>0</v>
      </c>
      <c r="AG33" s="2">
        <f t="shared" si="19"/>
        <v>1</v>
      </c>
      <c r="AH33" s="23">
        <v>5</v>
      </c>
      <c r="AI33" s="23"/>
      <c r="AJ33" s="23"/>
      <c r="AK33" s="23"/>
      <c r="AL33" s="24">
        <v>1</v>
      </c>
      <c r="AM33" s="24"/>
      <c r="AN33" s="24"/>
      <c r="AO33" s="24"/>
      <c r="AP33" s="24" t="s">
        <v>166</v>
      </c>
      <c r="AQ33" s="25">
        <f t="shared" si="20"/>
        <v>4.1218634835734518</v>
      </c>
      <c r="AR33" s="25">
        <f t="shared" si="21"/>
        <v>0</v>
      </c>
      <c r="AS33" s="25">
        <f t="shared" si="22"/>
        <v>0</v>
      </c>
      <c r="AT33" s="25">
        <f t="shared" si="23"/>
        <v>0</v>
      </c>
      <c r="AU33" s="24">
        <f>AL33^$AU$1/(AL33^$AU$1+(1-AL33)^$AU$1)^(1/$AU$1)</f>
        <v>1</v>
      </c>
      <c r="AV33" s="24">
        <f>(AL33+AM33)^$AU$1/((AL33+AM33)^$AU$1+(1-AL33-AM33)^$AU$1)^(1/$AU$1)-(AL33^$AU$1/(AL33^$AU$1+(1-AL33)^$AU$1)^(1/$AU$1))</f>
        <v>0</v>
      </c>
      <c r="AW33" s="24">
        <f>+(AL33+AM33+AN33)^$AU$1/((AL33+AM33+AN33)^$AU$1+(1-AL33-AM33-AN33)^$AU$1)^(1/$AU$1)-((AL33+AM33)^$AU$1/((AL33+AM33)^$AU$1+(1-AL33-AM33)^$AU$1)^(1/$AU$1))</f>
        <v>0</v>
      </c>
      <c r="AX33" s="24">
        <f>(AL33+AM33+AN33+AO33)^$AU$1/((AL33+AM33+AN33+AO33)^$AU$1+(1-AL33-AM33-AN33-AO33)^$AU$1)^(1/$AU$1)-(AL33+AM33+AN33)^$AU$1/((AL33+AM33+AN33)^$AU$1+(1-AL33-AM33-AN33)^$AU$1)^(1/$AU$1)</f>
        <v>0</v>
      </c>
      <c r="AY33" s="7">
        <f t="shared" si="28"/>
        <v>1</v>
      </c>
      <c r="AZ33" s="37">
        <f t="shared" si="55"/>
        <v>4.1218634835734518</v>
      </c>
      <c r="BA33" s="37"/>
      <c r="BB33" s="26">
        <f t="shared" si="30"/>
        <v>4.9999999999999991</v>
      </c>
      <c r="BC33" s="27"/>
      <c r="BD33" s="28"/>
      <c r="BE33" s="28"/>
      <c r="BF33" s="28"/>
      <c r="BG33" s="28">
        <f t="shared" si="31"/>
        <v>1</v>
      </c>
      <c r="BH33" s="28">
        <f t="shared" si="32"/>
        <v>0</v>
      </c>
      <c r="BI33" s="28">
        <f t="shared" si="33"/>
        <v>0</v>
      </c>
      <c r="BJ33" s="28">
        <f t="shared" si="34"/>
        <v>0</v>
      </c>
      <c r="BK33" s="29">
        <f t="shared" si="56"/>
        <v>1</v>
      </c>
      <c r="BL33" s="28">
        <v>5</v>
      </c>
      <c r="BM33" s="44"/>
      <c r="BN33" s="45">
        <f t="shared" si="57"/>
        <v>5</v>
      </c>
      <c r="BO33" s="44">
        <f t="shared" si="58"/>
        <v>4.9999999999999991</v>
      </c>
      <c r="BP33" s="46">
        <f t="shared" si="59"/>
        <v>5</v>
      </c>
    </row>
    <row r="34" spans="1:68" s="47" customFormat="1" x14ac:dyDescent="0.25">
      <c r="A34" s="2" t="s">
        <v>79</v>
      </c>
      <c r="B34" s="17">
        <v>-5000</v>
      </c>
      <c r="C34" s="17">
        <v>0</v>
      </c>
      <c r="D34" s="17"/>
      <c r="E34" s="17"/>
      <c r="F34" s="4">
        <v>1E-3</v>
      </c>
      <c r="G34" s="4">
        <f>1-F34</f>
        <v>0.999</v>
      </c>
      <c r="H34" s="4"/>
      <c r="I34" s="4"/>
      <c r="J34" s="30"/>
      <c r="K34" s="30">
        <v>0.17</v>
      </c>
      <c r="L34" s="5">
        <f t="shared" ref="L34" si="80">IF(K34&gt;K35,1,IF(K34&lt;K35,0,0.5))</f>
        <v>0</v>
      </c>
      <c r="M34" s="6">
        <f t="shared" si="0"/>
        <v>0.125</v>
      </c>
      <c r="N34" s="6">
        <f t="shared" si="1"/>
        <v>0.33300000000000002</v>
      </c>
      <c r="O34" s="19">
        <f t="shared" si="47"/>
        <v>1</v>
      </c>
      <c r="P34" s="20">
        <f t="shared" si="48"/>
        <v>-576.12440950450059</v>
      </c>
      <c r="Q34" s="31">
        <f t="shared" si="4"/>
        <v>1</v>
      </c>
      <c r="R34" s="32">
        <f>IF(P34&gt;P35,1,0)</f>
        <v>0</v>
      </c>
      <c r="S34" s="2">
        <f t="shared" si="5"/>
        <v>0.125</v>
      </c>
      <c r="T34" s="70">
        <f t="shared" si="6"/>
        <v>0.33300000000000002</v>
      </c>
      <c r="U34" s="22">
        <f t="shared" si="7"/>
        <v>-5</v>
      </c>
      <c r="V34" s="22">
        <f t="shared" si="49"/>
        <v>-4990</v>
      </c>
      <c r="W34" s="22">
        <f t="shared" si="9"/>
        <v>158.03480629279107</v>
      </c>
      <c r="X34" s="22">
        <f t="shared" si="10"/>
        <v>-4995</v>
      </c>
      <c r="Y34" s="22">
        <f t="shared" si="11"/>
        <v>5</v>
      </c>
      <c r="Z34" s="22">
        <f t="shared" si="12"/>
        <v>0</v>
      </c>
      <c r="AA34" s="22">
        <f t="shared" si="13"/>
        <v>0</v>
      </c>
      <c r="AB34" s="22">
        <f t="shared" si="14"/>
        <v>-5000</v>
      </c>
      <c r="AC34" s="2">
        <f t="shared" si="15"/>
        <v>1</v>
      </c>
      <c r="AD34" s="2">
        <f t="shared" si="16"/>
        <v>1</v>
      </c>
      <c r="AE34" s="2">
        <f t="shared" si="17"/>
        <v>0</v>
      </c>
      <c r="AF34" s="2">
        <f t="shared" si="18"/>
        <v>0</v>
      </c>
      <c r="AG34" s="2">
        <f t="shared" si="19"/>
        <v>2</v>
      </c>
      <c r="AH34" s="23">
        <v>-5000</v>
      </c>
      <c r="AI34" s="23">
        <v>0</v>
      </c>
      <c r="AJ34" s="23"/>
      <c r="AK34" s="23"/>
      <c r="AL34" s="24">
        <v>1E-3</v>
      </c>
      <c r="AM34" s="24">
        <f>1-AL34</f>
        <v>0.999</v>
      </c>
      <c r="AN34" s="24"/>
      <c r="AO34" s="24"/>
      <c r="AP34" s="24" t="s">
        <v>164</v>
      </c>
      <c r="AQ34" s="25">
        <f t="shared" si="20"/>
        <v>-1799.2586689124164</v>
      </c>
      <c r="AR34" s="25">
        <f t="shared" si="21"/>
        <v>0</v>
      </c>
      <c r="AS34" s="25">
        <f t="shared" si="22"/>
        <v>0</v>
      </c>
      <c r="AT34" s="25">
        <f t="shared" si="23"/>
        <v>0</v>
      </c>
      <c r="AU34" s="24">
        <f>AL34^$AW$1/(AL34^$AW$1+(1-AL34)^$AW$1)^(1/$AW$1)</f>
        <v>8.4158182134209669E-3</v>
      </c>
      <c r="AV34" s="24">
        <f>(AL34+AM34)^$AW$1/((AL34+AM34)^$AW$1+(1-AL34-AM34)^$AW$1)^(1/$AW$1)-(AL34^$AW$1/(AL34^$AW$1+(1-AL34)^$AW$1)^(1/$AW$1))</f>
        <v>0.99158418178657903</v>
      </c>
      <c r="AW34" s="24">
        <f>+(AL34+AM34+AN34)^$AW$1/((AL34+AM34+AN34)^$AW$1+(1-AL34-AM34-AN34)^$AW$1)^(1/$AW$1)-((AL34+AM34)^$AW$1/((AL34+AM34)^$AW$1+(1-AL34-AM34)^$AW$1)^(1/$AW$1))</f>
        <v>0</v>
      </c>
      <c r="AX34" s="24">
        <f>(AL34+AM34+AN34+AO34)^$AW$1/((AL34+AM34+AN34+AO34)^$AW$1+(1-AL34-AM34-AN34-AO34)^$AW$1)^(1/$AW$1)-(AL34+AM34+AN34)^$AW$1/((AL34+AM34+AN34)^$AW$1+(1-AL34-AM34-AN34)^$AW$1)^(1/$AW$1)</f>
        <v>0</v>
      </c>
      <c r="AY34" s="7">
        <f t="shared" si="28"/>
        <v>1</v>
      </c>
      <c r="AZ34" s="37">
        <f t="shared" si="55"/>
        <v>-15.14223387648868</v>
      </c>
      <c r="BA34" s="37"/>
      <c r="BB34" s="26">
        <f t="shared" si="30"/>
        <v>-21.934358775688185</v>
      </c>
      <c r="BC34" s="27">
        <f>B34*(BG34-BG34/3)</f>
        <v>-26.47760782414273</v>
      </c>
      <c r="BD34" s="28">
        <f>C34*(BH34+BG34/3)</f>
        <v>0</v>
      </c>
      <c r="BE34" s="28"/>
      <c r="BF34" s="28"/>
      <c r="BG34" s="28">
        <f t="shared" si="31"/>
        <v>7.943282347242819E-3</v>
      </c>
      <c r="BH34" s="28">
        <f t="shared" si="32"/>
        <v>0.9992998949544738</v>
      </c>
      <c r="BI34" s="28">
        <f t="shared" si="33"/>
        <v>0</v>
      </c>
      <c r="BJ34" s="28">
        <f t="shared" si="34"/>
        <v>0</v>
      </c>
      <c r="BK34" s="29">
        <f t="shared" si="56"/>
        <v>1.0072431773017165</v>
      </c>
      <c r="BL34" s="28">
        <f>SUBTOTAL(9,BC34:BE34)/BK34</f>
        <v>-26.287204938010163</v>
      </c>
      <c r="BM34" s="44"/>
      <c r="BN34" s="45">
        <f t="shared" si="57"/>
        <v>-576.12440950450059</v>
      </c>
      <c r="BO34" s="44">
        <f t="shared" si="58"/>
        <v>-21.934358775688185</v>
      </c>
      <c r="BP34" s="46">
        <f t="shared" si="59"/>
        <v>-26.287204938010163</v>
      </c>
    </row>
    <row r="35" spans="1:68" s="47" customFormat="1" x14ac:dyDescent="0.25">
      <c r="A35" s="2" t="s">
        <v>80</v>
      </c>
      <c r="B35" s="17">
        <v>-5</v>
      </c>
      <c r="C35" s="17"/>
      <c r="D35" s="17"/>
      <c r="E35" s="17"/>
      <c r="F35" s="4">
        <v>1</v>
      </c>
      <c r="G35" s="4"/>
      <c r="H35" s="4"/>
      <c r="I35" s="4"/>
      <c r="J35" s="30"/>
      <c r="K35" s="30">
        <v>0.83</v>
      </c>
      <c r="L35" s="5">
        <f t="shared" ref="L35" si="81">IF(K35&gt;K34,1,IF(K35&lt;K34,0,0.5))</f>
        <v>1</v>
      </c>
      <c r="M35" s="6">
        <f t="shared" si="0"/>
        <v>0.125</v>
      </c>
      <c r="N35" s="6">
        <f t="shared" si="1"/>
        <v>0.33300000000000002</v>
      </c>
      <c r="O35" s="19">
        <f t="shared" si="47"/>
        <v>1</v>
      </c>
      <c r="P35" s="20">
        <f t="shared" si="48"/>
        <v>-5</v>
      </c>
      <c r="Q35" s="31">
        <f t="shared" si="4"/>
        <v>1</v>
      </c>
      <c r="R35" s="32">
        <f>IF(P35&gt;P34,1,0)</f>
        <v>1</v>
      </c>
      <c r="S35" s="2">
        <f t="shared" si="5"/>
        <v>0.125</v>
      </c>
      <c r="T35" s="70">
        <f t="shared" si="6"/>
        <v>0.33300000000000002</v>
      </c>
      <c r="U35" s="22">
        <f t="shared" si="7"/>
        <v>-5</v>
      </c>
      <c r="V35" s="22">
        <f t="shared" si="49"/>
        <v>0</v>
      </c>
      <c r="W35" s="22">
        <f t="shared" si="9"/>
        <v>0</v>
      </c>
      <c r="X35" s="22">
        <f t="shared" si="10"/>
        <v>0</v>
      </c>
      <c r="Y35" s="22">
        <f t="shared" si="11"/>
        <v>0</v>
      </c>
      <c r="Z35" s="22">
        <f t="shared" si="12"/>
        <v>0</v>
      </c>
      <c r="AA35" s="22">
        <f t="shared" si="13"/>
        <v>0</v>
      </c>
      <c r="AB35" s="22">
        <f t="shared" si="14"/>
        <v>-5</v>
      </c>
      <c r="AC35" s="2">
        <f t="shared" si="15"/>
        <v>1</v>
      </c>
      <c r="AD35" s="2">
        <f t="shared" si="16"/>
        <v>0</v>
      </c>
      <c r="AE35" s="2">
        <f t="shared" si="17"/>
        <v>0</v>
      </c>
      <c r="AF35" s="2">
        <f t="shared" si="18"/>
        <v>0</v>
      </c>
      <c r="AG35" s="2">
        <f t="shared" si="19"/>
        <v>1</v>
      </c>
      <c r="AH35" s="23">
        <v>-5</v>
      </c>
      <c r="AI35" s="23"/>
      <c r="AJ35" s="23"/>
      <c r="AK35" s="23"/>
      <c r="AL35" s="24">
        <v>1</v>
      </c>
      <c r="AM35" s="24"/>
      <c r="AN35" s="24"/>
      <c r="AO35" s="24"/>
      <c r="AP35" s="24" t="s">
        <v>164</v>
      </c>
      <c r="AQ35" s="25">
        <f t="shared" si="20"/>
        <v>-4.1218634835734518</v>
      </c>
      <c r="AR35" s="25">
        <f t="shared" si="21"/>
        <v>0</v>
      </c>
      <c r="AS35" s="25">
        <f t="shared" si="22"/>
        <v>0</v>
      </c>
      <c r="AT35" s="25">
        <f t="shared" si="23"/>
        <v>0</v>
      </c>
      <c r="AU35" s="24">
        <f>AL35^$AW$1/(AL35^$AW$1+(1-AL35)^$AW$1)^(1/$AW$1)</f>
        <v>1</v>
      </c>
      <c r="AV35" s="24">
        <f>(AL35+AM35)^$AW$1/((AL35+AM35)^$AW$1+(1-AL35-AM35)^$AW$1)^(1/$AW$1)-(AL35^$AW$1/(AL35^$AW$1+(1-AL35)^$AW$1)^(1/$AW$1))</f>
        <v>0</v>
      </c>
      <c r="AW35" s="24">
        <f>+(AL35+AM35+AN35)^$AW$1/((AL35+AM35+AN35)^$AW$1+(1-AL35-AM35-AN35)^$AW$1)^(1/$AW$1)-((AL35+AM35)^$AW$1/((AL35+AM35)^$AW$1+(1-AL35-AM35)^$AW$1)^(1/$AW$1))</f>
        <v>0</v>
      </c>
      <c r="AX35" s="24">
        <f>(AL35+AM35+AN35+AO35)^$AW$1/((AL35+AM35+AN35+AO35)^$AW$1+(1-AL35-AM35-AN35-AO35)^$AW$1)^(1/$AW$1)-(AL35+AM35+AN35)^$AW$1/((AL35+AM35+AN35)^$AW$1+(1-AL35-AM35-AN35)^$AW$1)^(1/$AW$1)</f>
        <v>0</v>
      </c>
      <c r="AY35" s="7">
        <f t="shared" si="28"/>
        <v>1</v>
      </c>
      <c r="AZ35" s="37">
        <f t="shared" si="55"/>
        <v>-4.1218634835734518</v>
      </c>
      <c r="BA35" s="37"/>
      <c r="BB35" s="26">
        <f t="shared" si="30"/>
        <v>-4.9999999999999991</v>
      </c>
      <c r="BC35" s="27"/>
      <c r="BD35" s="28"/>
      <c r="BE35" s="28"/>
      <c r="BF35" s="28"/>
      <c r="BG35" s="28">
        <f t="shared" si="31"/>
        <v>1</v>
      </c>
      <c r="BH35" s="28">
        <f t="shared" si="32"/>
        <v>0</v>
      </c>
      <c r="BI35" s="28">
        <f t="shared" si="33"/>
        <v>0</v>
      </c>
      <c r="BJ35" s="28">
        <f t="shared" si="34"/>
        <v>0</v>
      </c>
      <c r="BK35" s="29">
        <f t="shared" si="56"/>
        <v>1</v>
      </c>
      <c r="BL35" s="28">
        <v>-5</v>
      </c>
      <c r="BM35" s="44"/>
      <c r="BN35" s="45">
        <f t="shared" si="57"/>
        <v>-5</v>
      </c>
      <c r="BO35" s="44">
        <f t="shared" si="58"/>
        <v>-4.9999999999999991</v>
      </c>
      <c r="BP35" s="46">
        <f t="shared" si="59"/>
        <v>-5</v>
      </c>
    </row>
  </sheetData>
  <autoFilter ref="A3:BP34"/>
  <mergeCells count="7">
    <mergeCell ref="BC2:BL2"/>
    <mergeCell ref="B2:I2"/>
    <mergeCell ref="J2:L2"/>
    <mergeCell ref="M2:O2"/>
    <mergeCell ref="P2:R2"/>
    <mergeCell ref="S2:AG2"/>
    <mergeCell ref="AH2:B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1"/>
  <sheetViews>
    <sheetView workbookViewId="0">
      <pane xSplit="18" ySplit="3" topLeftCell="BN4" activePane="bottomRight" state="frozen"/>
      <selection pane="topRight" activeCell="T1" sqref="T1"/>
      <selection pane="bottomLeft" activeCell="A4" sqref="A4"/>
      <selection pane="bottomRight" activeCell="BR8" sqref="BR8"/>
    </sheetView>
  </sheetViews>
  <sheetFormatPr defaultRowHeight="15" x14ac:dyDescent="0.25"/>
  <cols>
    <col min="1" max="1" width="10" bestFit="1" customWidth="1"/>
    <col min="2" max="3" width="8.42578125" bestFit="1" customWidth="1"/>
    <col min="4" max="4" width="7" bestFit="1" customWidth="1"/>
    <col min="5" max="5" width="8.42578125" bestFit="1" customWidth="1"/>
    <col min="6" max="9" width="5.42578125" bestFit="1" customWidth="1"/>
    <col min="10" max="10" width="6" bestFit="1" customWidth="1"/>
    <col min="11" max="11" width="9.7109375" bestFit="1" customWidth="1"/>
    <col min="12" max="12" width="6.5703125" bestFit="1" customWidth="1"/>
    <col min="13" max="14" width="6" bestFit="1" customWidth="1"/>
    <col min="15" max="15" width="5" bestFit="1" customWidth="1"/>
    <col min="16" max="16" width="8.42578125" bestFit="1" customWidth="1"/>
    <col min="17" max="17" width="11.42578125" bestFit="1" customWidth="1"/>
    <col min="18" max="18" width="6.5703125" bestFit="1" customWidth="1"/>
    <col min="19" max="20" width="6" bestFit="1" customWidth="1"/>
    <col min="21" max="22" width="8" bestFit="1" customWidth="1"/>
    <col min="23" max="23" width="7.5703125" bestFit="1" customWidth="1"/>
    <col min="24" max="28" width="8" bestFit="1" customWidth="1"/>
    <col min="29" max="32" width="7.140625" bestFit="1" customWidth="1"/>
    <col min="33" max="33" width="4.28515625" bestFit="1" customWidth="1"/>
    <col min="34" max="36" width="8.42578125" bestFit="1" customWidth="1"/>
    <col min="37" max="37" width="7" bestFit="1" customWidth="1"/>
    <col min="38" max="41" width="5.42578125" bestFit="1" customWidth="1"/>
    <col min="42" max="42" width="7.7109375" bestFit="1" customWidth="1"/>
    <col min="43" max="43" width="8" bestFit="1" customWidth="1"/>
    <col min="44" max="46" width="7.28515625" bestFit="1" customWidth="1"/>
    <col min="47" max="50" width="5.7109375" bestFit="1" customWidth="1"/>
    <col min="51" max="51" width="5.5703125" bestFit="1" customWidth="1"/>
    <col min="52" max="52" width="9.5703125" bestFit="1" customWidth="1"/>
    <col min="53" max="53" width="9.85546875" bestFit="1" customWidth="1"/>
    <col min="54" max="54" width="8.85546875" bestFit="1" customWidth="1"/>
    <col min="55" max="55" width="6.7109375" bestFit="1" customWidth="1"/>
    <col min="56" max="56" width="7.42578125" bestFit="1" customWidth="1"/>
    <col min="57" max="58" width="7" bestFit="1" customWidth="1"/>
    <col min="59" max="62" width="7.140625" bestFit="1" customWidth="1"/>
    <col min="63" max="63" width="7" bestFit="1" customWidth="1"/>
    <col min="64" max="64" width="8" bestFit="1" customWidth="1"/>
    <col min="66" max="66" width="8.7109375" bestFit="1" customWidth="1"/>
  </cols>
  <sheetData>
    <row r="1" spans="1:68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7</v>
      </c>
      <c r="N1" s="40">
        <f>1/8</f>
        <v>0.125</v>
      </c>
      <c r="O1" s="39" t="s">
        <v>8</v>
      </c>
      <c r="P1" s="40">
        <f>ROUND(1/3,3)</f>
        <v>0.33300000000000002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1" t="s">
        <v>171</v>
      </c>
      <c r="AQ1" s="40">
        <v>0.88</v>
      </c>
      <c r="AR1" s="41" t="s">
        <v>168</v>
      </c>
      <c r="AS1" s="42">
        <v>2.25</v>
      </c>
      <c r="AT1" s="41" t="s">
        <v>169</v>
      </c>
      <c r="AU1" s="40">
        <v>0.61</v>
      </c>
      <c r="AV1" s="41" t="s">
        <v>170</v>
      </c>
      <c r="AW1" s="40">
        <v>0.69</v>
      </c>
      <c r="AX1" s="38"/>
      <c r="AY1" s="38"/>
      <c r="AZ1" s="38"/>
      <c r="BA1" s="38"/>
      <c r="BB1" s="38"/>
      <c r="BC1" s="38"/>
      <c r="BD1" s="38"/>
      <c r="BE1" s="38"/>
      <c r="BF1" s="38"/>
      <c r="BG1" s="41" t="s">
        <v>170</v>
      </c>
      <c r="BH1" s="40">
        <v>-1</v>
      </c>
      <c r="BI1" s="41" t="s">
        <v>8</v>
      </c>
      <c r="BJ1" s="40">
        <v>1</v>
      </c>
      <c r="BK1" s="41" t="s">
        <v>169</v>
      </c>
      <c r="BL1" s="40">
        <v>0.7</v>
      </c>
    </row>
    <row r="2" spans="1:68" x14ac:dyDescent="0.25">
      <c r="A2" s="1"/>
      <c r="B2" s="73" t="s">
        <v>0</v>
      </c>
      <c r="C2" s="73"/>
      <c r="D2" s="73"/>
      <c r="E2" s="73"/>
      <c r="F2" s="73"/>
      <c r="G2" s="73"/>
      <c r="H2" s="73"/>
      <c r="I2" s="73"/>
      <c r="J2" s="74" t="s">
        <v>1</v>
      </c>
      <c r="K2" s="74"/>
      <c r="L2" s="74"/>
      <c r="M2" s="75" t="s">
        <v>2</v>
      </c>
      <c r="N2" s="75"/>
      <c r="O2" s="75"/>
      <c r="P2" s="76" t="s">
        <v>3</v>
      </c>
      <c r="Q2" s="76"/>
      <c r="R2" s="76"/>
      <c r="S2" s="77" t="s">
        <v>4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8" t="s">
        <v>5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2" t="s">
        <v>6</v>
      </c>
      <c r="BD2" s="72"/>
      <c r="BE2" s="72"/>
      <c r="BF2" s="72"/>
      <c r="BG2" s="72"/>
      <c r="BH2" s="72"/>
      <c r="BI2" s="72"/>
      <c r="BJ2" s="72"/>
      <c r="BK2" s="72"/>
      <c r="BL2" s="72"/>
      <c r="BN2" s="43"/>
      <c r="BO2" s="43"/>
      <c r="BP2" s="43"/>
    </row>
    <row r="3" spans="1:68" x14ac:dyDescent="0.25">
      <c r="A3" s="8" t="s">
        <v>10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10" t="s">
        <v>7</v>
      </c>
      <c r="N3" s="10" t="s">
        <v>8</v>
      </c>
      <c r="O3" s="10" t="s">
        <v>9</v>
      </c>
      <c r="P3" s="11" t="s">
        <v>22</v>
      </c>
      <c r="Q3" s="12" t="s">
        <v>23</v>
      </c>
      <c r="R3" s="12" t="s">
        <v>21</v>
      </c>
      <c r="S3" s="13" t="s">
        <v>7</v>
      </c>
      <c r="T3" s="13" t="s">
        <v>24</v>
      </c>
      <c r="U3" s="13" t="s">
        <v>25</v>
      </c>
      <c r="V3" s="13" t="s">
        <v>186</v>
      </c>
      <c r="W3" s="13" t="s">
        <v>185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  <c r="AD3" s="8" t="s">
        <v>32</v>
      </c>
      <c r="AE3" s="8" t="s">
        <v>33</v>
      </c>
      <c r="AF3" s="8" t="s">
        <v>34</v>
      </c>
      <c r="AG3" s="8" t="s">
        <v>35</v>
      </c>
      <c r="AH3" s="14" t="s">
        <v>11</v>
      </c>
      <c r="AI3" s="14" t="s">
        <v>12</v>
      </c>
      <c r="AJ3" s="14" t="s">
        <v>13</v>
      </c>
      <c r="AK3" s="14" t="s">
        <v>14</v>
      </c>
      <c r="AL3" s="14" t="s">
        <v>15</v>
      </c>
      <c r="AM3" s="14" t="s">
        <v>16</v>
      </c>
      <c r="AN3" s="14" t="s">
        <v>17</v>
      </c>
      <c r="AO3" s="14" t="s">
        <v>18</v>
      </c>
      <c r="AP3" s="14" t="s">
        <v>165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5" t="s">
        <v>44</v>
      </c>
      <c r="AZ3" s="15" t="s">
        <v>45</v>
      </c>
      <c r="BA3" s="15" t="s">
        <v>181</v>
      </c>
      <c r="BB3" s="14" t="s">
        <v>46</v>
      </c>
      <c r="BC3" s="16" t="s">
        <v>177</v>
      </c>
      <c r="BD3" s="16" t="s">
        <v>178</v>
      </c>
      <c r="BE3" s="16" t="s">
        <v>179</v>
      </c>
      <c r="BF3" s="16" t="s">
        <v>180</v>
      </c>
      <c r="BG3" s="16" t="s">
        <v>172</v>
      </c>
      <c r="BH3" s="16" t="s">
        <v>173</v>
      </c>
      <c r="BI3" s="16" t="s">
        <v>174</v>
      </c>
      <c r="BJ3" s="16" t="s">
        <v>175</v>
      </c>
      <c r="BK3" s="16" t="s">
        <v>176</v>
      </c>
      <c r="BL3" s="16" t="s">
        <v>47</v>
      </c>
      <c r="BM3" s="16" t="s">
        <v>19</v>
      </c>
      <c r="BN3" s="16" t="s">
        <v>182</v>
      </c>
      <c r="BO3" s="16" t="s">
        <v>183</v>
      </c>
      <c r="BP3" s="16" t="s">
        <v>184</v>
      </c>
    </row>
    <row r="4" spans="1:68" s="47" customFormat="1" x14ac:dyDescent="0.25">
      <c r="A4" s="2" t="s">
        <v>48</v>
      </c>
      <c r="B4" s="17">
        <v>-400</v>
      </c>
      <c r="C4" s="17">
        <v>0</v>
      </c>
      <c r="D4" s="17"/>
      <c r="E4" s="17"/>
      <c r="F4" s="4">
        <v>0.99</v>
      </c>
      <c r="G4" s="4">
        <f t="shared" ref="G4:G59" si="0">1-F4</f>
        <v>1.0000000000000009E-2</v>
      </c>
      <c r="H4" s="4"/>
      <c r="I4" s="4"/>
      <c r="J4" s="18">
        <v>-380</v>
      </c>
      <c r="K4" s="3"/>
      <c r="L4" s="3"/>
      <c r="M4" s="6">
        <f t="shared" ref="M4:M35" si="1">$N$1</f>
        <v>0.125</v>
      </c>
      <c r="N4" s="6">
        <f t="shared" ref="N4:N35" si="2">$P$1</f>
        <v>0.33300000000000002</v>
      </c>
      <c r="O4" s="19">
        <f t="shared" ref="O4:O59" si="3">IF(U4&lt;0,1,-1)</f>
        <v>1</v>
      </c>
      <c r="P4" s="20">
        <f t="shared" ref="P4:P59" si="4">U4+S4*V4+T4*W4</f>
        <v>-333.74676733773981</v>
      </c>
      <c r="Q4" s="21"/>
      <c r="R4" s="21"/>
      <c r="S4" s="2">
        <f t="shared" ref="S4:S35" si="5">M4</f>
        <v>0.125</v>
      </c>
      <c r="T4" s="70">
        <f t="shared" ref="T4:T35" si="6">N4*O4</f>
        <v>0.33300000000000002</v>
      </c>
      <c r="U4" s="22">
        <f t="shared" ref="U4:U35" si="7">B4*F4+C4*G4+D4*H4+E4*I4</f>
        <v>-396</v>
      </c>
      <c r="V4" s="22">
        <f t="shared" ref="V4:V59" si="8">IF(AG4=1,0,(AB4-AG4*U4)/(AG4-1))</f>
        <v>392</v>
      </c>
      <c r="W4" s="22">
        <f t="shared" ref="W4:W35" si="9">(F4*X4^2+G4*Y4^2+H4*Z4^2+I4*AA4^2)^(1/2)</f>
        <v>39.799497484264812</v>
      </c>
      <c r="X4" s="22">
        <f t="shared" ref="X4:X35" si="10">IF(F4="",0,B4-U4)</f>
        <v>-4</v>
      </c>
      <c r="Y4" s="22">
        <f t="shared" ref="Y4:Y35" si="11">IF(G4="",0,C4-U4)</f>
        <v>396</v>
      </c>
      <c r="Z4" s="22">
        <f t="shared" ref="Z4:Z35" si="12">IF(H4="",0,D4-U4)</f>
        <v>0</v>
      </c>
      <c r="AA4" s="22">
        <f t="shared" ref="AA4:AA35" si="13">IF(I4="",0,E4-U4)</f>
        <v>0</v>
      </c>
      <c r="AB4" s="22">
        <f t="shared" ref="AB4:AB35" si="14">B4+C4+D4+E4</f>
        <v>-400</v>
      </c>
      <c r="AC4" s="2">
        <f t="shared" ref="AC4:AC35" si="15">IF(B4="",0,1)</f>
        <v>1</v>
      </c>
      <c r="AD4" s="2">
        <f t="shared" ref="AD4:AD35" si="16">IF(C4="",0,1)</f>
        <v>1</v>
      </c>
      <c r="AE4" s="2">
        <f t="shared" ref="AE4:AE35" si="17">IF(D4="",0,1)</f>
        <v>0</v>
      </c>
      <c r="AF4" s="2">
        <f t="shared" ref="AF4:AF35" si="18">IF(E4="",0,1)</f>
        <v>0</v>
      </c>
      <c r="AG4" s="2">
        <f t="shared" ref="AG4:AG59" si="19">SUM(AC4:AF4)</f>
        <v>2</v>
      </c>
      <c r="AH4" s="23">
        <v>-400</v>
      </c>
      <c r="AI4" s="23">
        <v>0</v>
      </c>
      <c r="AJ4" s="23"/>
      <c r="AK4" s="23"/>
      <c r="AL4" s="24">
        <v>0.99</v>
      </c>
      <c r="AM4" s="24">
        <f t="shared" ref="AM4:AM59" si="20">1-AL4</f>
        <v>1.0000000000000009E-2</v>
      </c>
      <c r="AN4" s="24"/>
      <c r="AO4" s="24"/>
      <c r="AP4" s="24" t="s">
        <v>164</v>
      </c>
      <c r="AQ4" s="25">
        <f t="shared" ref="AQ4:AQ35" si="21">ABS(AH4)^$AQ$1*SIGN(AH4)</f>
        <v>-194.90042779456959</v>
      </c>
      <c r="AR4" s="25">
        <f t="shared" ref="AR4:AR35" si="22">ABS(AI4)^$AQ$1*SIGN(AI4)</f>
        <v>0</v>
      </c>
      <c r="AS4" s="25">
        <f t="shared" ref="AS4:AS35" si="23">ABS(AJ4)^$AQ$1*SIGN(AJ4)</f>
        <v>0</v>
      </c>
      <c r="AT4" s="25">
        <f t="shared" ref="AT4:AT35" si="24">ABS(AK4)^$AQ$1*SIGN(AK4)</f>
        <v>0</v>
      </c>
      <c r="AU4" s="24">
        <f t="shared" ref="AU4:AU32" si="25">AL4^$AW$1/(AL4^$AW$1+(1-AL4)^$AW$1)^(1/$AW$1)</f>
        <v>0.94508684768193629</v>
      </c>
      <c r="AV4" s="24">
        <f t="shared" ref="AV4:AV32" si="26">(AL4+AM4)^$AW$1/((AL4+AM4)^$AW$1+(1-AL4-AM4)^$AW$1)^(1/$AW$1)-(AL4^$AW$1/(AL4^$AW$1+(1-AL4)^$AW$1)^(1/$AW$1))</f>
        <v>5.4913152318063707E-2</v>
      </c>
      <c r="AW4" s="24">
        <f t="shared" ref="AW4:AW32" si="27">+(AL4+AM4+AN4)^$AW$1/((AL4+AM4+AN4)^$AW$1+(1-AL4-AM4-AN4)^$AW$1)^(1/$AW$1)-((AL4+AM4)^$AW$1/((AL4+AM4)^$AW$1+(1-AL4-AM4)^$AW$1)^(1/$AW$1))</f>
        <v>0</v>
      </c>
      <c r="AX4" s="24">
        <f t="shared" ref="AX4:AX32" si="28">(AL4+AM4+AN4+AO4)^$AW$1/((AL4+AM4+AN4+AO4)^$AW$1+(1-AL4-AM4-AN4-AO4)^$AW$1)^(1/$AW$1)-(AL4+AM4+AN4)^$AW$1/((AL4+AM4+AN4)^$AW$1+(1-AL4-AM4-AN4)^$AW$1)^(1/$AW$1)</f>
        <v>0</v>
      </c>
      <c r="AY4" s="7">
        <f t="shared" ref="AY4:AY35" si="29">SUM(AU4:AX4)^(1/$AU$1)</f>
        <v>1</v>
      </c>
      <c r="AZ4" s="37">
        <f>SUMPRODUCT(AQ4:AT4,AU4:AX4)</f>
        <v>-184.19783091623063</v>
      </c>
      <c r="BA4" s="37"/>
      <c r="BB4" s="26">
        <f t="shared" ref="BB4:BB35" si="30">ABS(AZ4)^(1/$AQ$1)*SIGN(AZ4)</f>
        <v>-375.13444676544395</v>
      </c>
      <c r="BC4" s="27">
        <f t="shared" ref="BC4:BC35" si="31">B4*(BG4-BG4/3)</f>
        <v>-264.79718779643616</v>
      </c>
      <c r="BD4" s="28">
        <f t="shared" ref="BD4:BD35" si="32">C4*(BH4+BG4/3)</f>
        <v>0</v>
      </c>
      <c r="BE4" s="28"/>
      <c r="BF4" s="28"/>
      <c r="BG4" s="28">
        <f t="shared" ref="BG4:BG35" si="33">F4^$BL$1</f>
        <v>0.99298945423663576</v>
      </c>
      <c r="BH4" s="28">
        <f t="shared" ref="BH4:BH35" si="34">G4^$BL$1</f>
        <v>3.9810717055349748E-2</v>
      </c>
      <c r="BI4" s="28">
        <f t="shared" ref="BI4:BI35" si="35">H4^$BL$1</f>
        <v>0</v>
      </c>
      <c r="BJ4" s="28">
        <f t="shared" ref="BJ4:BJ35" si="36">I4^$BL$1</f>
        <v>0</v>
      </c>
      <c r="BK4" s="29">
        <f>SUBTOTAL(9,BG4:BI4)</f>
        <v>1.0328001712919854</v>
      </c>
      <c r="BL4" s="28">
        <f t="shared" ref="BL4:BL35" si="37">SUBTOTAL(9,BC4:BE4)/BK4</f>
        <v>-256.38762962750781</v>
      </c>
      <c r="BM4" s="44">
        <f>J4</f>
        <v>-380</v>
      </c>
      <c r="BN4" s="83">
        <f>P4</f>
        <v>-333.74676733773981</v>
      </c>
      <c r="BO4" s="83">
        <f>BB4</f>
        <v>-375.13444676544395</v>
      </c>
      <c r="BP4" s="83">
        <f>BL4</f>
        <v>-256.38762962750781</v>
      </c>
    </row>
    <row r="5" spans="1:68" s="47" customFormat="1" x14ac:dyDescent="0.25">
      <c r="A5" s="2" t="s">
        <v>48</v>
      </c>
      <c r="B5" s="17">
        <v>-200</v>
      </c>
      <c r="C5" s="17">
        <v>0</v>
      </c>
      <c r="D5" s="17"/>
      <c r="E5" s="17"/>
      <c r="F5" s="4">
        <v>0.99</v>
      </c>
      <c r="G5" s="4">
        <f t="shared" si="0"/>
        <v>1.0000000000000009E-2</v>
      </c>
      <c r="H5" s="4"/>
      <c r="I5" s="4"/>
      <c r="J5" s="18">
        <v>-190</v>
      </c>
      <c r="K5" s="3"/>
      <c r="L5" s="3"/>
      <c r="M5" s="6">
        <f t="shared" si="1"/>
        <v>0.125</v>
      </c>
      <c r="N5" s="6">
        <f t="shared" si="2"/>
        <v>0.33300000000000002</v>
      </c>
      <c r="O5" s="19">
        <f t="shared" si="3"/>
        <v>1</v>
      </c>
      <c r="P5" s="20">
        <f t="shared" si="4"/>
        <v>-166.87338366886991</v>
      </c>
      <c r="Q5" s="21"/>
      <c r="R5" s="21"/>
      <c r="S5" s="2">
        <f t="shared" si="5"/>
        <v>0.125</v>
      </c>
      <c r="T5" s="70">
        <f t="shared" si="6"/>
        <v>0.33300000000000002</v>
      </c>
      <c r="U5" s="22">
        <f t="shared" si="7"/>
        <v>-198</v>
      </c>
      <c r="V5" s="22">
        <f t="shared" si="8"/>
        <v>196</v>
      </c>
      <c r="W5" s="22">
        <f t="shared" si="9"/>
        <v>19.899748742132406</v>
      </c>
      <c r="X5" s="22">
        <f t="shared" si="10"/>
        <v>-2</v>
      </c>
      <c r="Y5" s="22">
        <f t="shared" si="11"/>
        <v>198</v>
      </c>
      <c r="Z5" s="22">
        <f t="shared" si="12"/>
        <v>0</v>
      </c>
      <c r="AA5" s="22">
        <f t="shared" si="13"/>
        <v>0</v>
      </c>
      <c r="AB5" s="22">
        <f t="shared" si="14"/>
        <v>-200</v>
      </c>
      <c r="AC5" s="2">
        <f t="shared" si="15"/>
        <v>1</v>
      </c>
      <c r="AD5" s="2">
        <f t="shared" si="16"/>
        <v>1</v>
      </c>
      <c r="AE5" s="2">
        <f t="shared" si="17"/>
        <v>0</v>
      </c>
      <c r="AF5" s="2">
        <f t="shared" si="18"/>
        <v>0</v>
      </c>
      <c r="AG5" s="2">
        <f t="shared" si="19"/>
        <v>2</v>
      </c>
      <c r="AH5" s="23">
        <v>-200</v>
      </c>
      <c r="AI5" s="23">
        <v>0</v>
      </c>
      <c r="AJ5" s="23"/>
      <c r="AK5" s="23"/>
      <c r="AL5" s="24">
        <v>0.99</v>
      </c>
      <c r="AM5" s="24">
        <f t="shared" si="20"/>
        <v>1.0000000000000009E-2</v>
      </c>
      <c r="AN5" s="24"/>
      <c r="AO5" s="24"/>
      <c r="AP5" s="24" t="s">
        <v>164</v>
      </c>
      <c r="AQ5" s="25">
        <f t="shared" si="21"/>
        <v>-105.90254480280072</v>
      </c>
      <c r="AR5" s="25">
        <f t="shared" si="22"/>
        <v>0</v>
      </c>
      <c r="AS5" s="25">
        <f t="shared" si="23"/>
        <v>0</v>
      </c>
      <c r="AT5" s="25">
        <f t="shared" si="24"/>
        <v>0</v>
      </c>
      <c r="AU5" s="24">
        <f t="shared" si="25"/>
        <v>0.94508684768193629</v>
      </c>
      <c r="AV5" s="24">
        <f t="shared" si="26"/>
        <v>5.4913152318063707E-2</v>
      </c>
      <c r="AW5" s="24">
        <f t="shared" si="27"/>
        <v>0</v>
      </c>
      <c r="AX5" s="24">
        <f t="shared" si="28"/>
        <v>0</v>
      </c>
      <c r="AY5" s="7">
        <f t="shared" si="29"/>
        <v>1</v>
      </c>
      <c r="AZ5" s="37">
        <f t="shared" ref="AZ5:AZ59" si="38">SUMPRODUCT(AQ5:AT5,AU5:AX5)</f>
        <v>-100.08710222917395</v>
      </c>
      <c r="BA5" s="37"/>
      <c r="BB5" s="26">
        <f t="shared" si="30"/>
        <v>-187.56722338272181</v>
      </c>
      <c r="BC5" s="27">
        <f t="shared" si="31"/>
        <v>-132.39859389821808</v>
      </c>
      <c r="BD5" s="28">
        <f t="shared" si="32"/>
        <v>0</v>
      </c>
      <c r="BE5" s="28"/>
      <c r="BF5" s="28"/>
      <c r="BG5" s="28">
        <f t="shared" si="33"/>
        <v>0.99298945423663576</v>
      </c>
      <c r="BH5" s="28">
        <f t="shared" si="34"/>
        <v>3.9810717055349748E-2</v>
      </c>
      <c r="BI5" s="28">
        <f t="shared" si="35"/>
        <v>0</v>
      </c>
      <c r="BJ5" s="28">
        <f t="shared" si="36"/>
        <v>0</v>
      </c>
      <c r="BK5" s="29">
        <f t="shared" ref="BK5:BK59" si="39">SUBTOTAL(9,BG5:BI5)</f>
        <v>1.0328001712919854</v>
      </c>
      <c r="BL5" s="28">
        <f t="shared" si="37"/>
        <v>-128.1938148137539</v>
      </c>
      <c r="BM5" s="44">
        <f t="shared" ref="BM5:BM59" si="40">J5</f>
        <v>-190</v>
      </c>
      <c r="BN5" s="83">
        <f t="shared" ref="BN5:BN59" si="41">P5</f>
        <v>-166.87338366886991</v>
      </c>
      <c r="BO5" s="83">
        <f t="shared" ref="BO5:BO59" si="42">BB5</f>
        <v>-187.56722338272181</v>
      </c>
      <c r="BP5" s="83">
        <f t="shared" ref="BP5:BP59" si="43">BL5</f>
        <v>-128.1938148137539</v>
      </c>
    </row>
    <row r="6" spans="1:68" s="47" customFormat="1" x14ac:dyDescent="0.25">
      <c r="A6" s="2" t="s">
        <v>48</v>
      </c>
      <c r="B6" s="17">
        <v>-200</v>
      </c>
      <c r="C6" s="17">
        <v>-100</v>
      </c>
      <c r="D6" s="17"/>
      <c r="E6" s="17"/>
      <c r="F6" s="4">
        <v>0.95</v>
      </c>
      <c r="G6" s="4">
        <f t="shared" si="0"/>
        <v>5.0000000000000044E-2</v>
      </c>
      <c r="H6" s="4"/>
      <c r="I6" s="4"/>
      <c r="J6" s="18">
        <v>-179</v>
      </c>
      <c r="K6" s="3"/>
      <c r="L6" s="3"/>
      <c r="M6" s="6">
        <f t="shared" si="1"/>
        <v>0.125</v>
      </c>
      <c r="N6" s="6">
        <f t="shared" si="2"/>
        <v>0.33300000000000002</v>
      </c>
      <c r="O6" s="19">
        <f t="shared" si="3"/>
        <v>1</v>
      </c>
      <c r="P6" s="20">
        <f t="shared" si="4"/>
        <v>-176.49243325900477</v>
      </c>
      <c r="Q6" s="21"/>
      <c r="R6" s="21"/>
      <c r="S6" s="2">
        <f t="shared" si="5"/>
        <v>0.125</v>
      </c>
      <c r="T6" s="70">
        <f t="shared" si="6"/>
        <v>0.33300000000000002</v>
      </c>
      <c r="U6" s="22">
        <f t="shared" si="7"/>
        <v>-195</v>
      </c>
      <c r="V6" s="22">
        <f t="shared" si="8"/>
        <v>90</v>
      </c>
      <c r="W6" s="22">
        <f t="shared" si="9"/>
        <v>21.794494717703376</v>
      </c>
      <c r="X6" s="22">
        <f t="shared" si="10"/>
        <v>-5</v>
      </c>
      <c r="Y6" s="22">
        <f t="shared" si="11"/>
        <v>95</v>
      </c>
      <c r="Z6" s="22">
        <f t="shared" si="12"/>
        <v>0</v>
      </c>
      <c r="AA6" s="22">
        <f t="shared" si="13"/>
        <v>0</v>
      </c>
      <c r="AB6" s="22">
        <f t="shared" si="14"/>
        <v>-300</v>
      </c>
      <c r="AC6" s="2">
        <f t="shared" si="15"/>
        <v>1</v>
      </c>
      <c r="AD6" s="2">
        <f t="shared" si="16"/>
        <v>1</v>
      </c>
      <c r="AE6" s="2">
        <f t="shared" si="17"/>
        <v>0</v>
      </c>
      <c r="AF6" s="2">
        <f t="shared" si="18"/>
        <v>0</v>
      </c>
      <c r="AG6" s="2">
        <f t="shared" si="19"/>
        <v>2</v>
      </c>
      <c r="AH6" s="23">
        <v>-200</v>
      </c>
      <c r="AI6" s="23">
        <v>-100</v>
      </c>
      <c r="AJ6" s="23"/>
      <c r="AK6" s="23"/>
      <c r="AL6" s="24">
        <v>0.95</v>
      </c>
      <c r="AM6" s="24">
        <f t="shared" si="20"/>
        <v>5.0000000000000044E-2</v>
      </c>
      <c r="AN6" s="24"/>
      <c r="AO6" s="24"/>
      <c r="AP6" s="24" t="s">
        <v>164</v>
      </c>
      <c r="AQ6" s="25">
        <f t="shared" si="21"/>
        <v>-105.90254480280072</v>
      </c>
      <c r="AR6" s="25">
        <f t="shared" si="22"/>
        <v>-57.543993733715695</v>
      </c>
      <c r="AS6" s="25">
        <f t="shared" si="23"/>
        <v>0</v>
      </c>
      <c r="AT6" s="25">
        <f t="shared" si="24"/>
        <v>0</v>
      </c>
      <c r="AU6" s="24">
        <f t="shared" si="25"/>
        <v>0.84988148499131644</v>
      </c>
      <c r="AV6" s="24">
        <f t="shared" si="26"/>
        <v>0.15011851500868356</v>
      </c>
      <c r="AW6" s="24">
        <f t="shared" si="27"/>
        <v>0</v>
      </c>
      <c r="AX6" s="24">
        <f t="shared" si="28"/>
        <v>0</v>
      </c>
      <c r="AY6" s="7">
        <f t="shared" si="29"/>
        <v>1</v>
      </c>
      <c r="AZ6" s="37">
        <f t="shared" si="38"/>
        <v>-98.643030928338092</v>
      </c>
      <c r="BA6" s="37"/>
      <c r="BB6" s="26">
        <f t="shared" si="30"/>
        <v>-184.49498034618375</v>
      </c>
      <c r="BC6" s="27">
        <f t="shared" si="31"/>
        <v>-128.63088578498423</v>
      </c>
      <c r="BD6" s="28">
        <f t="shared" si="32"/>
        <v>-44.440001707403972</v>
      </c>
      <c r="BE6" s="28"/>
      <c r="BF6" s="28"/>
      <c r="BG6" s="28">
        <f t="shared" si="33"/>
        <v>0.96473164338738171</v>
      </c>
      <c r="BH6" s="28">
        <f t="shared" si="34"/>
        <v>0.12282280261157914</v>
      </c>
      <c r="BI6" s="28">
        <f t="shared" si="35"/>
        <v>0</v>
      </c>
      <c r="BJ6" s="28">
        <f t="shared" si="36"/>
        <v>0</v>
      </c>
      <c r="BK6" s="29">
        <f t="shared" si="39"/>
        <v>1.0875544459989608</v>
      </c>
      <c r="BL6" s="28">
        <f t="shared" si="37"/>
        <v>-159.13767639781557</v>
      </c>
      <c r="BM6" s="44">
        <f t="shared" si="40"/>
        <v>-179</v>
      </c>
      <c r="BN6" s="83">
        <f t="shared" si="41"/>
        <v>-176.49243325900477</v>
      </c>
      <c r="BO6" s="83">
        <f t="shared" si="42"/>
        <v>-184.49498034618375</v>
      </c>
      <c r="BP6" s="83">
        <f t="shared" si="43"/>
        <v>-159.13767639781557</v>
      </c>
    </row>
    <row r="7" spans="1:68" s="47" customFormat="1" x14ac:dyDescent="0.25">
      <c r="A7" s="2" t="s">
        <v>48</v>
      </c>
      <c r="B7" s="17">
        <v>-200</v>
      </c>
      <c r="C7" s="17">
        <v>0</v>
      </c>
      <c r="D7" s="17"/>
      <c r="E7" s="17"/>
      <c r="F7" s="4">
        <v>0.9</v>
      </c>
      <c r="G7" s="4">
        <f t="shared" si="0"/>
        <v>9.9999999999999978E-2</v>
      </c>
      <c r="H7" s="4"/>
      <c r="I7" s="4"/>
      <c r="J7" s="18">
        <v>-155</v>
      </c>
      <c r="K7" s="3"/>
      <c r="L7" s="3"/>
      <c r="M7" s="6">
        <f t="shared" si="1"/>
        <v>0.125</v>
      </c>
      <c r="N7" s="6">
        <f t="shared" si="2"/>
        <v>0.33300000000000002</v>
      </c>
      <c r="O7" s="19">
        <f t="shared" si="3"/>
        <v>1</v>
      </c>
      <c r="P7" s="20">
        <f t="shared" si="4"/>
        <v>-140.02000000000001</v>
      </c>
      <c r="Q7" s="21"/>
      <c r="R7" s="21"/>
      <c r="S7" s="2">
        <f t="shared" si="5"/>
        <v>0.125</v>
      </c>
      <c r="T7" s="70">
        <f t="shared" si="6"/>
        <v>0.33300000000000002</v>
      </c>
      <c r="U7" s="22">
        <f t="shared" si="7"/>
        <v>-180</v>
      </c>
      <c r="V7" s="22">
        <f t="shared" si="8"/>
        <v>160</v>
      </c>
      <c r="W7" s="22">
        <f t="shared" si="9"/>
        <v>59.999999999999993</v>
      </c>
      <c r="X7" s="22">
        <f t="shared" si="10"/>
        <v>-20</v>
      </c>
      <c r="Y7" s="22">
        <f t="shared" si="11"/>
        <v>180</v>
      </c>
      <c r="Z7" s="22">
        <f t="shared" si="12"/>
        <v>0</v>
      </c>
      <c r="AA7" s="22">
        <f t="shared" si="13"/>
        <v>0</v>
      </c>
      <c r="AB7" s="22">
        <f t="shared" si="14"/>
        <v>-200</v>
      </c>
      <c r="AC7" s="2">
        <f t="shared" si="15"/>
        <v>1</v>
      </c>
      <c r="AD7" s="2">
        <f t="shared" si="16"/>
        <v>1</v>
      </c>
      <c r="AE7" s="2">
        <f t="shared" si="17"/>
        <v>0</v>
      </c>
      <c r="AF7" s="2">
        <f t="shared" si="18"/>
        <v>0</v>
      </c>
      <c r="AG7" s="2">
        <f t="shared" si="19"/>
        <v>2</v>
      </c>
      <c r="AH7" s="23">
        <v>-200</v>
      </c>
      <c r="AI7" s="23">
        <v>0</v>
      </c>
      <c r="AJ7" s="23"/>
      <c r="AK7" s="23"/>
      <c r="AL7" s="24">
        <v>0.9</v>
      </c>
      <c r="AM7" s="24">
        <f t="shared" si="20"/>
        <v>9.9999999999999978E-2</v>
      </c>
      <c r="AN7" s="24"/>
      <c r="AO7" s="24"/>
      <c r="AP7" s="24" t="s">
        <v>164</v>
      </c>
      <c r="AQ7" s="25">
        <f t="shared" si="21"/>
        <v>-105.90254480280072</v>
      </c>
      <c r="AR7" s="25">
        <f t="shared" si="22"/>
        <v>0</v>
      </c>
      <c r="AS7" s="25">
        <f t="shared" si="23"/>
        <v>0</v>
      </c>
      <c r="AT7" s="25">
        <f t="shared" si="24"/>
        <v>0</v>
      </c>
      <c r="AU7" s="24">
        <f t="shared" si="25"/>
        <v>0.77490348723073499</v>
      </c>
      <c r="AV7" s="24">
        <f t="shared" si="26"/>
        <v>0.22509651276926501</v>
      </c>
      <c r="AW7" s="24">
        <f t="shared" si="27"/>
        <v>0</v>
      </c>
      <c r="AX7" s="24">
        <f t="shared" si="28"/>
        <v>0</v>
      </c>
      <c r="AY7" s="7">
        <f t="shared" si="29"/>
        <v>1</v>
      </c>
      <c r="AZ7" s="37">
        <f t="shared" si="38"/>
        <v>-82.064251274299423</v>
      </c>
      <c r="BA7" s="37"/>
      <c r="BB7" s="26">
        <f t="shared" si="30"/>
        <v>-149.68387343568668</v>
      </c>
      <c r="BC7" s="27">
        <f t="shared" si="31"/>
        <v>-123.85355969138278</v>
      </c>
      <c r="BD7" s="28">
        <f t="shared" si="32"/>
        <v>0</v>
      </c>
      <c r="BE7" s="28"/>
      <c r="BF7" s="28"/>
      <c r="BG7" s="28">
        <f t="shared" si="33"/>
        <v>0.92890169768537101</v>
      </c>
      <c r="BH7" s="28">
        <f t="shared" si="34"/>
        <v>0.19952623149688797</v>
      </c>
      <c r="BI7" s="28">
        <f t="shared" si="35"/>
        <v>0</v>
      </c>
      <c r="BJ7" s="28">
        <f t="shared" si="36"/>
        <v>0</v>
      </c>
      <c r="BK7" s="29">
        <f t="shared" si="39"/>
        <v>1.128427929182259</v>
      </c>
      <c r="BL7" s="28">
        <f t="shared" si="37"/>
        <v>-109.75761631594504</v>
      </c>
      <c r="BM7" s="44">
        <f t="shared" si="40"/>
        <v>-155</v>
      </c>
      <c r="BN7" s="83">
        <f t="shared" si="41"/>
        <v>-140.02000000000001</v>
      </c>
      <c r="BO7" s="83">
        <f t="shared" si="42"/>
        <v>-149.68387343568668</v>
      </c>
      <c r="BP7" s="83">
        <f t="shared" si="43"/>
        <v>-109.75761631594504</v>
      </c>
    </row>
    <row r="8" spans="1:68" s="47" customFormat="1" x14ac:dyDescent="0.25">
      <c r="A8" s="2" t="s">
        <v>48</v>
      </c>
      <c r="B8" s="17">
        <v>-200</v>
      </c>
      <c r="C8" s="17">
        <v>-100</v>
      </c>
      <c r="D8" s="17"/>
      <c r="E8" s="17"/>
      <c r="F8" s="4">
        <v>0.75</v>
      </c>
      <c r="G8" s="4">
        <f t="shared" si="0"/>
        <v>0.25</v>
      </c>
      <c r="H8" s="4"/>
      <c r="I8" s="4"/>
      <c r="J8" s="18">
        <v>-158</v>
      </c>
      <c r="K8" s="3"/>
      <c r="L8" s="3"/>
      <c r="M8" s="6">
        <f t="shared" si="1"/>
        <v>0.125</v>
      </c>
      <c r="N8" s="6">
        <f t="shared" si="2"/>
        <v>0.33300000000000002</v>
      </c>
      <c r="O8" s="19">
        <f t="shared" si="3"/>
        <v>1</v>
      </c>
      <c r="P8" s="20">
        <f t="shared" si="4"/>
        <v>-154.33067702698909</v>
      </c>
      <c r="Q8" s="21"/>
      <c r="R8" s="21"/>
      <c r="S8" s="2">
        <f t="shared" si="5"/>
        <v>0.125</v>
      </c>
      <c r="T8" s="70">
        <f t="shared" si="6"/>
        <v>0.33300000000000002</v>
      </c>
      <c r="U8" s="22">
        <f t="shared" si="7"/>
        <v>-175</v>
      </c>
      <c r="V8" s="22">
        <f t="shared" si="8"/>
        <v>50</v>
      </c>
      <c r="W8" s="22">
        <f t="shared" si="9"/>
        <v>43.301270189221931</v>
      </c>
      <c r="X8" s="22">
        <f t="shared" si="10"/>
        <v>-25</v>
      </c>
      <c r="Y8" s="22">
        <f t="shared" si="11"/>
        <v>75</v>
      </c>
      <c r="Z8" s="22">
        <f t="shared" si="12"/>
        <v>0</v>
      </c>
      <c r="AA8" s="22">
        <f t="shared" si="13"/>
        <v>0</v>
      </c>
      <c r="AB8" s="22">
        <f t="shared" si="14"/>
        <v>-300</v>
      </c>
      <c r="AC8" s="2">
        <f t="shared" si="15"/>
        <v>1</v>
      </c>
      <c r="AD8" s="2">
        <f t="shared" si="16"/>
        <v>1</v>
      </c>
      <c r="AE8" s="2">
        <f t="shared" si="17"/>
        <v>0</v>
      </c>
      <c r="AF8" s="2">
        <f t="shared" si="18"/>
        <v>0</v>
      </c>
      <c r="AG8" s="2">
        <f t="shared" si="19"/>
        <v>2</v>
      </c>
      <c r="AH8" s="23">
        <v>-200</v>
      </c>
      <c r="AI8" s="23">
        <v>-100</v>
      </c>
      <c r="AJ8" s="23"/>
      <c r="AK8" s="23"/>
      <c r="AL8" s="24">
        <v>0.75</v>
      </c>
      <c r="AM8" s="24">
        <f t="shared" si="20"/>
        <v>0.25</v>
      </c>
      <c r="AN8" s="24"/>
      <c r="AO8" s="24"/>
      <c r="AP8" s="24" t="s">
        <v>164</v>
      </c>
      <c r="AQ8" s="25">
        <f t="shared" si="21"/>
        <v>-105.90254480280072</v>
      </c>
      <c r="AR8" s="25">
        <f t="shared" si="22"/>
        <v>-57.543993733715695</v>
      </c>
      <c r="AS8" s="25">
        <f t="shared" si="23"/>
        <v>0</v>
      </c>
      <c r="AT8" s="25">
        <f t="shared" si="24"/>
        <v>0</v>
      </c>
      <c r="AU8" s="24">
        <f t="shared" si="25"/>
        <v>0.62639635089763923</v>
      </c>
      <c r="AV8" s="24">
        <f t="shared" si="26"/>
        <v>0.37360364910236077</v>
      </c>
      <c r="AW8" s="24">
        <f t="shared" si="27"/>
        <v>0</v>
      </c>
      <c r="AX8" s="24">
        <f t="shared" si="28"/>
        <v>0</v>
      </c>
      <c r="AY8" s="7">
        <f t="shared" si="29"/>
        <v>1</v>
      </c>
      <c r="AZ8" s="37">
        <f t="shared" si="38"/>
        <v>-87.835613658087681</v>
      </c>
      <c r="BA8" s="37"/>
      <c r="BB8" s="26">
        <f t="shared" si="30"/>
        <v>-161.702463432797</v>
      </c>
      <c r="BC8" s="27">
        <f t="shared" si="31"/>
        <v>-109.01383575693511</v>
      </c>
      <c r="BD8" s="28">
        <f t="shared" si="32"/>
        <v>-65.146373101993731</v>
      </c>
      <c r="BE8" s="28"/>
      <c r="BF8" s="28"/>
      <c r="BG8" s="28">
        <f t="shared" si="33"/>
        <v>0.8176037681770133</v>
      </c>
      <c r="BH8" s="28">
        <f t="shared" si="34"/>
        <v>0.37892914162759955</v>
      </c>
      <c r="BI8" s="28">
        <f t="shared" si="35"/>
        <v>0</v>
      </c>
      <c r="BJ8" s="28">
        <f t="shared" si="36"/>
        <v>0</v>
      </c>
      <c r="BK8" s="29">
        <f t="shared" si="39"/>
        <v>1.1965329098046129</v>
      </c>
      <c r="BL8" s="28">
        <f t="shared" si="37"/>
        <v>-145.55404822702974</v>
      </c>
      <c r="BM8" s="44">
        <f t="shared" si="40"/>
        <v>-158</v>
      </c>
      <c r="BN8" s="83">
        <f t="shared" si="41"/>
        <v>-154.33067702698909</v>
      </c>
      <c r="BO8" s="83">
        <f t="shared" si="42"/>
        <v>-161.702463432797</v>
      </c>
      <c r="BP8" s="83">
        <f t="shared" si="43"/>
        <v>-145.55404822702974</v>
      </c>
    </row>
    <row r="9" spans="1:68" s="47" customFormat="1" x14ac:dyDescent="0.25">
      <c r="A9" s="2" t="s">
        <v>48</v>
      </c>
      <c r="B9" s="17">
        <v>-200</v>
      </c>
      <c r="C9" s="17">
        <v>-100</v>
      </c>
      <c r="D9" s="17"/>
      <c r="E9" s="17"/>
      <c r="F9" s="4">
        <v>0.5</v>
      </c>
      <c r="G9" s="4">
        <f t="shared" si="0"/>
        <v>0.5</v>
      </c>
      <c r="H9" s="4"/>
      <c r="I9" s="4"/>
      <c r="J9" s="18">
        <v>-142</v>
      </c>
      <c r="K9" s="3"/>
      <c r="L9" s="3"/>
      <c r="M9" s="6">
        <f t="shared" si="1"/>
        <v>0.125</v>
      </c>
      <c r="N9" s="6">
        <f t="shared" si="2"/>
        <v>0.33300000000000002</v>
      </c>
      <c r="O9" s="19">
        <f t="shared" si="3"/>
        <v>1</v>
      </c>
      <c r="P9" s="20">
        <f t="shared" si="4"/>
        <v>-133.35</v>
      </c>
      <c r="Q9" s="21"/>
      <c r="R9" s="21"/>
      <c r="S9" s="2">
        <f t="shared" si="5"/>
        <v>0.125</v>
      </c>
      <c r="T9" s="70">
        <f t="shared" si="6"/>
        <v>0.33300000000000002</v>
      </c>
      <c r="U9" s="22">
        <f t="shared" si="7"/>
        <v>-150</v>
      </c>
      <c r="V9" s="22">
        <f t="shared" si="8"/>
        <v>0</v>
      </c>
      <c r="W9" s="22">
        <f t="shared" si="9"/>
        <v>50</v>
      </c>
      <c r="X9" s="22">
        <f t="shared" si="10"/>
        <v>-50</v>
      </c>
      <c r="Y9" s="22">
        <f t="shared" si="11"/>
        <v>50</v>
      </c>
      <c r="Z9" s="22">
        <f t="shared" si="12"/>
        <v>0</v>
      </c>
      <c r="AA9" s="22">
        <f t="shared" si="13"/>
        <v>0</v>
      </c>
      <c r="AB9" s="22">
        <f t="shared" si="14"/>
        <v>-300</v>
      </c>
      <c r="AC9" s="2">
        <f t="shared" si="15"/>
        <v>1</v>
      </c>
      <c r="AD9" s="2">
        <f t="shared" si="16"/>
        <v>1</v>
      </c>
      <c r="AE9" s="2">
        <f t="shared" si="17"/>
        <v>0</v>
      </c>
      <c r="AF9" s="2">
        <f t="shared" si="18"/>
        <v>0</v>
      </c>
      <c r="AG9" s="2">
        <f t="shared" si="19"/>
        <v>2</v>
      </c>
      <c r="AH9" s="23">
        <v>-200</v>
      </c>
      <c r="AI9" s="23">
        <v>-100</v>
      </c>
      <c r="AJ9" s="23"/>
      <c r="AK9" s="23"/>
      <c r="AL9" s="24">
        <v>0.5</v>
      </c>
      <c r="AM9" s="24">
        <f t="shared" si="20"/>
        <v>0.5</v>
      </c>
      <c r="AN9" s="24"/>
      <c r="AO9" s="24"/>
      <c r="AP9" s="24" t="s">
        <v>164</v>
      </c>
      <c r="AQ9" s="25">
        <f t="shared" si="21"/>
        <v>-105.90254480280072</v>
      </c>
      <c r="AR9" s="25">
        <f t="shared" si="22"/>
        <v>-57.543993733715695</v>
      </c>
      <c r="AS9" s="25">
        <f t="shared" si="23"/>
        <v>0</v>
      </c>
      <c r="AT9" s="25">
        <f t="shared" si="24"/>
        <v>0</v>
      </c>
      <c r="AU9" s="24">
        <f t="shared" si="25"/>
        <v>0.45398754952402959</v>
      </c>
      <c r="AV9" s="24">
        <f t="shared" si="26"/>
        <v>0.54601245047597047</v>
      </c>
      <c r="AW9" s="24">
        <f t="shared" si="27"/>
        <v>0</v>
      </c>
      <c r="AX9" s="24">
        <f t="shared" si="28"/>
        <v>0</v>
      </c>
      <c r="AY9" s="7">
        <f t="shared" si="29"/>
        <v>1</v>
      </c>
      <c r="AZ9" s="37">
        <f t="shared" si="38"/>
        <v>-79.498173832102253</v>
      </c>
      <c r="BA9" s="37"/>
      <c r="BB9" s="26">
        <f t="shared" si="30"/>
        <v>-144.37658472253352</v>
      </c>
      <c r="BC9" s="27">
        <f t="shared" si="31"/>
        <v>-82.076294222994434</v>
      </c>
      <c r="BD9" s="28">
        <f t="shared" si="32"/>
        <v>-82.07629422299442</v>
      </c>
      <c r="BE9" s="28"/>
      <c r="BF9" s="28"/>
      <c r="BG9" s="28">
        <f t="shared" si="33"/>
        <v>0.61557220667245816</v>
      </c>
      <c r="BH9" s="28">
        <f t="shared" si="34"/>
        <v>0.61557220667245816</v>
      </c>
      <c r="BI9" s="28">
        <f t="shared" si="35"/>
        <v>0</v>
      </c>
      <c r="BJ9" s="28">
        <f t="shared" si="36"/>
        <v>0</v>
      </c>
      <c r="BK9" s="29">
        <f t="shared" si="39"/>
        <v>1.2311444133449163</v>
      </c>
      <c r="BL9" s="28">
        <f t="shared" si="37"/>
        <v>-133.33333333333334</v>
      </c>
      <c r="BM9" s="44">
        <f t="shared" si="40"/>
        <v>-142</v>
      </c>
      <c r="BN9" s="83">
        <f t="shared" si="41"/>
        <v>-133.35</v>
      </c>
      <c r="BO9" s="83">
        <f t="shared" si="42"/>
        <v>-144.37658472253352</v>
      </c>
      <c r="BP9" s="83">
        <f t="shared" si="43"/>
        <v>-133.33333333333334</v>
      </c>
    </row>
    <row r="10" spans="1:68" s="47" customFormat="1" x14ac:dyDescent="0.25">
      <c r="A10" s="2" t="s">
        <v>48</v>
      </c>
      <c r="B10" s="17">
        <v>-150</v>
      </c>
      <c r="C10" s="17">
        <v>-50</v>
      </c>
      <c r="D10" s="17"/>
      <c r="E10" s="17"/>
      <c r="F10" s="4">
        <v>0.95</v>
      </c>
      <c r="G10" s="4">
        <f t="shared" si="0"/>
        <v>5.0000000000000044E-2</v>
      </c>
      <c r="H10" s="4"/>
      <c r="I10" s="4"/>
      <c r="J10" s="18">
        <v>-132</v>
      </c>
      <c r="K10" s="3"/>
      <c r="L10" s="3"/>
      <c r="M10" s="6">
        <f t="shared" si="1"/>
        <v>0.125</v>
      </c>
      <c r="N10" s="6">
        <f t="shared" si="2"/>
        <v>0.33300000000000002</v>
      </c>
      <c r="O10" s="19">
        <f t="shared" si="3"/>
        <v>1</v>
      </c>
      <c r="P10" s="20">
        <f t="shared" si="4"/>
        <v>-126.49243325900477</v>
      </c>
      <c r="Q10" s="21"/>
      <c r="R10" s="21"/>
      <c r="S10" s="2">
        <f t="shared" si="5"/>
        <v>0.125</v>
      </c>
      <c r="T10" s="70">
        <f t="shared" si="6"/>
        <v>0.33300000000000002</v>
      </c>
      <c r="U10" s="22">
        <f t="shared" si="7"/>
        <v>-145</v>
      </c>
      <c r="V10" s="22">
        <f t="shared" si="8"/>
        <v>90</v>
      </c>
      <c r="W10" s="22">
        <f t="shared" si="9"/>
        <v>21.794494717703376</v>
      </c>
      <c r="X10" s="22">
        <f t="shared" si="10"/>
        <v>-5</v>
      </c>
      <c r="Y10" s="22">
        <f t="shared" si="11"/>
        <v>95</v>
      </c>
      <c r="Z10" s="22">
        <f t="shared" si="12"/>
        <v>0</v>
      </c>
      <c r="AA10" s="22">
        <f t="shared" si="13"/>
        <v>0</v>
      </c>
      <c r="AB10" s="22">
        <f t="shared" si="14"/>
        <v>-200</v>
      </c>
      <c r="AC10" s="2">
        <f t="shared" si="15"/>
        <v>1</v>
      </c>
      <c r="AD10" s="2">
        <f t="shared" si="16"/>
        <v>1</v>
      </c>
      <c r="AE10" s="2">
        <f t="shared" si="17"/>
        <v>0</v>
      </c>
      <c r="AF10" s="2">
        <f t="shared" si="18"/>
        <v>0</v>
      </c>
      <c r="AG10" s="2">
        <f t="shared" si="19"/>
        <v>2</v>
      </c>
      <c r="AH10" s="23">
        <v>-150</v>
      </c>
      <c r="AI10" s="23">
        <v>-50</v>
      </c>
      <c r="AJ10" s="23"/>
      <c r="AK10" s="23"/>
      <c r="AL10" s="24">
        <v>0.95</v>
      </c>
      <c r="AM10" s="24">
        <f t="shared" si="20"/>
        <v>5.0000000000000044E-2</v>
      </c>
      <c r="AN10" s="24"/>
      <c r="AO10" s="24"/>
      <c r="AP10" s="24" t="s">
        <v>164</v>
      </c>
      <c r="AQ10" s="25">
        <f t="shared" si="21"/>
        <v>-82.216750510696073</v>
      </c>
      <c r="AR10" s="25">
        <f t="shared" si="22"/>
        <v>-31.267532059704937</v>
      </c>
      <c r="AS10" s="25">
        <f t="shared" si="23"/>
        <v>0</v>
      </c>
      <c r="AT10" s="25">
        <f t="shared" si="24"/>
        <v>0</v>
      </c>
      <c r="AU10" s="24">
        <f t="shared" si="25"/>
        <v>0.84988148499131644</v>
      </c>
      <c r="AV10" s="24">
        <f t="shared" si="26"/>
        <v>0.15011851500868356</v>
      </c>
      <c r="AW10" s="24">
        <f t="shared" si="27"/>
        <v>0</v>
      </c>
      <c r="AX10" s="24">
        <f t="shared" si="28"/>
        <v>0</v>
      </c>
      <c r="AY10" s="7">
        <f t="shared" si="29"/>
        <v>1</v>
      </c>
      <c r="AZ10" s="37">
        <f t="shared" si="38"/>
        <v>-74.568329495980251</v>
      </c>
      <c r="BA10" s="37"/>
      <c r="BB10" s="26">
        <f t="shared" si="30"/>
        <v>-134.24642931761537</v>
      </c>
      <c r="BC10" s="27">
        <f t="shared" si="31"/>
        <v>-96.473164338738172</v>
      </c>
      <c r="BD10" s="28">
        <f t="shared" si="32"/>
        <v>-22.220000853701986</v>
      </c>
      <c r="BE10" s="28"/>
      <c r="BF10" s="28"/>
      <c r="BG10" s="28">
        <f t="shared" si="33"/>
        <v>0.96473164338738171</v>
      </c>
      <c r="BH10" s="28">
        <f t="shared" si="34"/>
        <v>0.12282280261157914</v>
      </c>
      <c r="BI10" s="28">
        <f t="shared" si="35"/>
        <v>0</v>
      </c>
      <c r="BJ10" s="28">
        <f t="shared" si="36"/>
        <v>0</v>
      </c>
      <c r="BK10" s="29">
        <f t="shared" si="39"/>
        <v>1.0875544459989608</v>
      </c>
      <c r="BL10" s="28">
        <f t="shared" si="37"/>
        <v>-109.13767639781557</v>
      </c>
      <c r="BM10" s="44">
        <f t="shared" si="40"/>
        <v>-132</v>
      </c>
      <c r="BN10" s="83">
        <f t="shared" si="41"/>
        <v>-126.49243325900477</v>
      </c>
      <c r="BO10" s="83">
        <f t="shared" si="42"/>
        <v>-134.24642931761537</v>
      </c>
      <c r="BP10" s="83">
        <f t="shared" si="43"/>
        <v>-109.13767639781557</v>
      </c>
    </row>
    <row r="11" spans="1:68" s="47" customFormat="1" x14ac:dyDescent="0.25">
      <c r="A11" s="2" t="s">
        <v>48</v>
      </c>
      <c r="B11" s="17">
        <v>-200</v>
      </c>
      <c r="C11" s="17">
        <v>-100</v>
      </c>
      <c r="D11" s="17"/>
      <c r="E11" s="17"/>
      <c r="F11" s="4">
        <v>0.25</v>
      </c>
      <c r="G11" s="4">
        <f t="shared" si="0"/>
        <v>0.75</v>
      </c>
      <c r="H11" s="4"/>
      <c r="I11" s="4"/>
      <c r="J11" s="18">
        <v>-121</v>
      </c>
      <c r="K11" s="3"/>
      <c r="L11" s="3"/>
      <c r="M11" s="6">
        <f t="shared" si="1"/>
        <v>0.125</v>
      </c>
      <c r="N11" s="6">
        <f t="shared" si="2"/>
        <v>0.33300000000000002</v>
      </c>
      <c r="O11" s="19">
        <f t="shared" si="3"/>
        <v>1</v>
      </c>
      <c r="P11" s="20">
        <f t="shared" si="4"/>
        <v>-116.83067702698909</v>
      </c>
      <c r="Q11" s="21"/>
      <c r="R11" s="21"/>
      <c r="S11" s="2">
        <f t="shared" si="5"/>
        <v>0.125</v>
      </c>
      <c r="T11" s="70">
        <f t="shared" si="6"/>
        <v>0.33300000000000002</v>
      </c>
      <c r="U11" s="22">
        <f t="shared" si="7"/>
        <v>-125</v>
      </c>
      <c r="V11" s="22">
        <f t="shared" si="8"/>
        <v>-50</v>
      </c>
      <c r="W11" s="22">
        <f t="shared" si="9"/>
        <v>43.301270189221931</v>
      </c>
      <c r="X11" s="22">
        <f t="shared" si="10"/>
        <v>-75</v>
      </c>
      <c r="Y11" s="22">
        <f t="shared" si="11"/>
        <v>25</v>
      </c>
      <c r="Z11" s="22">
        <f t="shared" si="12"/>
        <v>0</v>
      </c>
      <c r="AA11" s="22">
        <f t="shared" si="13"/>
        <v>0</v>
      </c>
      <c r="AB11" s="22">
        <f t="shared" si="14"/>
        <v>-300</v>
      </c>
      <c r="AC11" s="2">
        <f t="shared" si="15"/>
        <v>1</v>
      </c>
      <c r="AD11" s="2">
        <f t="shared" si="16"/>
        <v>1</v>
      </c>
      <c r="AE11" s="2">
        <f t="shared" si="17"/>
        <v>0</v>
      </c>
      <c r="AF11" s="2">
        <f t="shared" si="18"/>
        <v>0</v>
      </c>
      <c r="AG11" s="2">
        <f t="shared" si="19"/>
        <v>2</v>
      </c>
      <c r="AH11" s="23">
        <v>-200</v>
      </c>
      <c r="AI11" s="23">
        <v>-100</v>
      </c>
      <c r="AJ11" s="23"/>
      <c r="AK11" s="23"/>
      <c r="AL11" s="24">
        <v>0.25</v>
      </c>
      <c r="AM11" s="24">
        <f t="shared" si="20"/>
        <v>0.75</v>
      </c>
      <c r="AN11" s="24"/>
      <c r="AO11" s="24"/>
      <c r="AP11" s="24" t="s">
        <v>164</v>
      </c>
      <c r="AQ11" s="25">
        <f t="shared" si="21"/>
        <v>-105.90254480280072</v>
      </c>
      <c r="AR11" s="25">
        <f t="shared" si="22"/>
        <v>-57.543993733715695</v>
      </c>
      <c r="AS11" s="25">
        <f t="shared" si="23"/>
        <v>0</v>
      </c>
      <c r="AT11" s="25">
        <f t="shared" si="24"/>
        <v>0</v>
      </c>
      <c r="AU11" s="24">
        <f t="shared" si="25"/>
        <v>0.29351854999041305</v>
      </c>
      <c r="AV11" s="24">
        <f t="shared" si="26"/>
        <v>0.70648145000958695</v>
      </c>
      <c r="AW11" s="24">
        <f t="shared" si="27"/>
        <v>0</v>
      </c>
      <c r="AX11" s="24">
        <f t="shared" si="28"/>
        <v>0</v>
      </c>
      <c r="AY11" s="7">
        <f t="shared" si="29"/>
        <v>1</v>
      </c>
      <c r="AZ11" s="37">
        <f t="shared" si="38"/>
        <v>-71.73812552315087</v>
      </c>
      <c r="BA11" s="37"/>
      <c r="BB11" s="26">
        <f t="shared" si="30"/>
        <v>-128.47151517389</v>
      </c>
      <c r="BC11" s="27">
        <f t="shared" si="31"/>
        <v>-50.523885550346613</v>
      </c>
      <c r="BD11" s="28">
        <f t="shared" si="32"/>
        <v>-94.391348205287983</v>
      </c>
      <c r="BE11" s="28"/>
      <c r="BF11" s="28"/>
      <c r="BG11" s="28">
        <f t="shared" si="33"/>
        <v>0.37892914162759955</v>
      </c>
      <c r="BH11" s="28">
        <f t="shared" si="34"/>
        <v>0.8176037681770133</v>
      </c>
      <c r="BI11" s="28">
        <f t="shared" si="35"/>
        <v>0</v>
      </c>
      <c r="BJ11" s="28">
        <f t="shared" si="36"/>
        <v>0</v>
      </c>
      <c r="BK11" s="29">
        <f t="shared" si="39"/>
        <v>1.1965329098046129</v>
      </c>
      <c r="BL11" s="28">
        <f t="shared" si="37"/>
        <v>-121.11261843963693</v>
      </c>
      <c r="BM11" s="44">
        <f t="shared" si="40"/>
        <v>-121</v>
      </c>
      <c r="BN11" s="83">
        <f t="shared" si="41"/>
        <v>-116.83067702698909</v>
      </c>
      <c r="BO11" s="83">
        <f t="shared" si="42"/>
        <v>-128.47151517389</v>
      </c>
      <c r="BP11" s="83">
        <f t="shared" si="43"/>
        <v>-121.11261843963693</v>
      </c>
    </row>
    <row r="12" spans="1:68" s="47" customFormat="1" x14ac:dyDescent="0.25">
      <c r="A12" s="2" t="s">
        <v>48</v>
      </c>
      <c r="B12" s="17">
        <v>-150</v>
      </c>
      <c r="C12" s="17">
        <v>-50</v>
      </c>
      <c r="D12" s="17"/>
      <c r="E12" s="17"/>
      <c r="F12" s="4">
        <v>0.75</v>
      </c>
      <c r="G12" s="4">
        <f t="shared" si="0"/>
        <v>0.25</v>
      </c>
      <c r="H12" s="4"/>
      <c r="I12" s="4"/>
      <c r="J12" s="18">
        <v>-113</v>
      </c>
      <c r="K12" s="3"/>
      <c r="L12" s="3"/>
      <c r="M12" s="6">
        <f t="shared" si="1"/>
        <v>0.125</v>
      </c>
      <c r="N12" s="6">
        <f t="shared" si="2"/>
        <v>0.33300000000000002</v>
      </c>
      <c r="O12" s="19">
        <f t="shared" si="3"/>
        <v>1</v>
      </c>
      <c r="P12" s="20">
        <f t="shared" si="4"/>
        <v>-104.33067702698909</v>
      </c>
      <c r="Q12" s="21"/>
      <c r="R12" s="21"/>
      <c r="S12" s="2">
        <f t="shared" si="5"/>
        <v>0.125</v>
      </c>
      <c r="T12" s="70">
        <f t="shared" si="6"/>
        <v>0.33300000000000002</v>
      </c>
      <c r="U12" s="22">
        <f t="shared" si="7"/>
        <v>-125</v>
      </c>
      <c r="V12" s="22">
        <f t="shared" si="8"/>
        <v>50</v>
      </c>
      <c r="W12" s="22">
        <f t="shared" si="9"/>
        <v>43.301270189221931</v>
      </c>
      <c r="X12" s="22">
        <f t="shared" si="10"/>
        <v>-25</v>
      </c>
      <c r="Y12" s="22">
        <f t="shared" si="11"/>
        <v>75</v>
      </c>
      <c r="Z12" s="22">
        <f t="shared" si="12"/>
        <v>0</v>
      </c>
      <c r="AA12" s="22">
        <f t="shared" si="13"/>
        <v>0</v>
      </c>
      <c r="AB12" s="22">
        <f t="shared" si="14"/>
        <v>-200</v>
      </c>
      <c r="AC12" s="2">
        <f t="shared" si="15"/>
        <v>1</v>
      </c>
      <c r="AD12" s="2">
        <f t="shared" si="16"/>
        <v>1</v>
      </c>
      <c r="AE12" s="2">
        <f t="shared" si="17"/>
        <v>0</v>
      </c>
      <c r="AF12" s="2">
        <f t="shared" si="18"/>
        <v>0</v>
      </c>
      <c r="AG12" s="2">
        <f t="shared" si="19"/>
        <v>2</v>
      </c>
      <c r="AH12" s="23">
        <v>-150</v>
      </c>
      <c r="AI12" s="23">
        <v>-50</v>
      </c>
      <c r="AJ12" s="23"/>
      <c r="AK12" s="23"/>
      <c r="AL12" s="24">
        <v>0.75</v>
      </c>
      <c r="AM12" s="24">
        <f t="shared" si="20"/>
        <v>0.25</v>
      </c>
      <c r="AN12" s="24"/>
      <c r="AO12" s="24"/>
      <c r="AP12" s="24" t="s">
        <v>164</v>
      </c>
      <c r="AQ12" s="25">
        <f t="shared" si="21"/>
        <v>-82.216750510696073</v>
      </c>
      <c r="AR12" s="25">
        <f t="shared" si="22"/>
        <v>-31.267532059704937</v>
      </c>
      <c r="AS12" s="25">
        <f t="shared" si="23"/>
        <v>0</v>
      </c>
      <c r="AT12" s="25">
        <f t="shared" si="24"/>
        <v>0</v>
      </c>
      <c r="AU12" s="24">
        <f t="shared" si="25"/>
        <v>0.62639635089763923</v>
      </c>
      <c r="AV12" s="24">
        <f t="shared" si="26"/>
        <v>0.37360364910236077</v>
      </c>
      <c r="AW12" s="24">
        <f t="shared" si="27"/>
        <v>0</v>
      </c>
      <c r="AX12" s="24">
        <f t="shared" si="28"/>
        <v>0</v>
      </c>
      <c r="AY12" s="7">
        <f t="shared" si="29"/>
        <v>1</v>
      </c>
      <c r="AZ12" s="37">
        <f t="shared" si="38"/>
        <v>-63.181936578492454</v>
      </c>
      <c r="BA12" s="37"/>
      <c r="BB12" s="26">
        <f t="shared" si="30"/>
        <v>-111.20602905723608</v>
      </c>
      <c r="BC12" s="27">
        <f t="shared" si="31"/>
        <v>-81.760376817701328</v>
      </c>
      <c r="BD12" s="28">
        <f t="shared" si="32"/>
        <v>-32.573186550996866</v>
      </c>
      <c r="BE12" s="28"/>
      <c r="BF12" s="28"/>
      <c r="BG12" s="28">
        <f t="shared" si="33"/>
        <v>0.8176037681770133</v>
      </c>
      <c r="BH12" s="28">
        <f t="shared" si="34"/>
        <v>0.37892914162759955</v>
      </c>
      <c r="BI12" s="28">
        <f t="shared" si="35"/>
        <v>0</v>
      </c>
      <c r="BJ12" s="28">
        <f t="shared" si="36"/>
        <v>0</v>
      </c>
      <c r="BK12" s="29">
        <f t="shared" si="39"/>
        <v>1.1965329098046129</v>
      </c>
      <c r="BL12" s="28">
        <f t="shared" si="37"/>
        <v>-95.554048227029725</v>
      </c>
      <c r="BM12" s="44">
        <f t="shared" si="40"/>
        <v>-113</v>
      </c>
      <c r="BN12" s="83">
        <f t="shared" si="41"/>
        <v>-104.33067702698909</v>
      </c>
      <c r="BO12" s="83">
        <f t="shared" si="42"/>
        <v>-111.20602905723608</v>
      </c>
      <c r="BP12" s="83">
        <f t="shared" si="43"/>
        <v>-95.554048227029725</v>
      </c>
    </row>
    <row r="13" spans="1:68" s="47" customFormat="1" x14ac:dyDescent="0.25">
      <c r="A13" s="2" t="s">
        <v>48</v>
      </c>
      <c r="B13" s="17">
        <v>-200</v>
      </c>
      <c r="C13" s="17">
        <v>-100</v>
      </c>
      <c r="D13" s="17"/>
      <c r="E13" s="17"/>
      <c r="F13" s="4">
        <v>0.05</v>
      </c>
      <c r="G13" s="4">
        <f t="shared" si="0"/>
        <v>0.95</v>
      </c>
      <c r="H13" s="4"/>
      <c r="I13" s="4"/>
      <c r="J13" s="18">
        <v>-112</v>
      </c>
      <c r="K13" s="3"/>
      <c r="L13" s="3"/>
      <c r="M13" s="6">
        <f t="shared" si="1"/>
        <v>0.125</v>
      </c>
      <c r="N13" s="6">
        <f t="shared" si="2"/>
        <v>0.33300000000000002</v>
      </c>
      <c r="O13" s="19">
        <f t="shared" si="3"/>
        <v>1</v>
      </c>
      <c r="P13" s="20">
        <f t="shared" si="4"/>
        <v>-108.99243325900478</v>
      </c>
      <c r="Q13" s="21"/>
      <c r="R13" s="21"/>
      <c r="S13" s="2">
        <f t="shared" si="5"/>
        <v>0.125</v>
      </c>
      <c r="T13" s="70">
        <f t="shared" si="6"/>
        <v>0.33300000000000002</v>
      </c>
      <c r="U13" s="22">
        <f t="shared" si="7"/>
        <v>-105</v>
      </c>
      <c r="V13" s="22">
        <f t="shared" si="8"/>
        <v>-90</v>
      </c>
      <c r="W13" s="22">
        <f t="shared" si="9"/>
        <v>21.794494717703369</v>
      </c>
      <c r="X13" s="22">
        <f t="shared" si="10"/>
        <v>-95</v>
      </c>
      <c r="Y13" s="22">
        <f t="shared" si="11"/>
        <v>5</v>
      </c>
      <c r="Z13" s="22">
        <f t="shared" si="12"/>
        <v>0</v>
      </c>
      <c r="AA13" s="22">
        <f t="shared" si="13"/>
        <v>0</v>
      </c>
      <c r="AB13" s="22">
        <f t="shared" si="14"/>
        <v>-300</v>
      </c>
      <c r="AC13" s="2">
        <f t="shared" si="15"/>
        <v>1</v>
      </c>
      <c r="AD13" s="2">
        <f t="shared" si="16"/>
        <v>1</v>
      </c>
      <c r="AE13" s="2">
        <f t="shared" si="17"/>
        <v>0</v>
      </c>
      <c r="AF13" s="2">
        <f t="shared" si="18"/>
        <v>0</v>
      </c>
      <c r="AG13" s="2">
        <f t="shared" si="19"/>
        <v>2</v>
      </c>
      <c r="AH13" s="23">
        <v>-200</v>
      </c>
      <c r="AI13" s="23">
        <v>-100</v>
      </c>
      <c r="AJ13" s="23"/>
      <c r="AK13" s="23"/>
      <c r="AL13" s="24">
        <v>0.05</v>
      </c>
      <c r="AM13" s="24">
        <f t="shared" si="20"/>
        <v>0.95</v>
      </c>
      <c r="AN13" s="24"/>
      <c r="AO13" s="24"/>
      <c r="AP13" s="24" t="s">
        <v>164</v>
      </c>
      <c r="AQ13" s="25">
        <f t="shared" si="21"/>
        <v>-105.90254480280072</v>
      </c>
      <c r="AR13" s="25">
        <f t="shared" si="22"/>
        <v>-57.543993733715695</v>
      </c>
      <c r="AS13" s="25">
        <f t="shared" si="23"/>
        <v>0</v>
      </c>
      <c r="AT13" s="25">
        <f t="shared" si="24"/>
        <v>0</v>
      </c>
      <c r="AU13" s="24">
        <f t="shared" si="25"/>
        <v>0.11143417019617445</v>
      </c>
      <c r="AV13" s="24">
        <f t="shared" si="26"/>
        <v>0.88856582980382559</v>
      </c>
      <c r="AW13" s="24">
        <f t="shared" si="27"/>
        <v>0</v>
      </c>
      <c r="AX13" s="24">
        <f t="shared" si="28"/>
        <v>0</v>
      </c>
      <c r="AY13" s="7">
        <f t="shared" si="29"/>
        <v>1</v>
      </c>
      <c r="AZ13" s="37">
        <f t="shared" si="38"/>
        <v>-62.93278874398851</v>
      </c>
      <c r="BA13" s="37"/>
      <c r="BB13" s="26">
        <f t="shared" si="30"/>
        <v>-110.70784143855875</v>
      </c>
      <c r="BC13" s="27">
        <f t="shared" si="31"/>
        <v>-16.376373681543875</v>
      </c>
      <c r="BD13" s="28">
        <f t="shared" si="32"/>
        <v>-100.56725775912415</v>
      </c>
      <c r="BE13" s="28"/>
      <c r="BF13" s="28"/>
      <c r="BG13" s="28">
        <f t="shared" si="33"/>
        <v>0.12282280261157909</v>
      </c>
      <c r="BH13" s="28">
        <f t="shared" si="34"/>
        <v>0.96473164338738171</v>
      </c>
      <c r="BI13" s="28">
        <f t="shared" si="35"/>
        <v>0</v>
      </c>
      <c r="BJ13" s="28">
        <f t="shared" si="36"/>
        <v>0</v>
      </c>
      <c r="BK13" s="29">
        <f t="shared" si="39"/>
        <v>1.0875544459989608</v>
      </c>
      <c r="BL13" s="28">
        <f t="shared" si="37"/>
        <v>-107.5289902688511</v>
      </c>
      <c r="BM13" s="44">
        <f t="shared" si="40"/>
        <v>-112</v>
      </c>
      <c r="BN13" s="83">
        <f t="shared" si="41"/>
        <v>-108.99243325900478</v>
      </c>
      <c r="BO13" s="83">
        <f t="shared" si="42"/>
        <v>-110.70784143855875</v>
      </c>
      <c r="BP13" s="83">
        <f t="shared" si="43"/>
        <v>-107.5289902688511</v>
      </c>
    </row>
    <row r="14" spans="1:68" s="47" customFormat="1" x14ac:dyDescent="0.25">
      <c r="A14" s="2" t="s">
        <v>48</v>
      </c>
      <c r="B14" s="17">
        <v>-200</v>
      </c>
      <c r="C14" s="17">
        <v>0</v>
      </c>
      <c r="D14" s="17"/>
      <c r="E14" s="17"/>
      <c r="F14" s="4">
        <v>0.5</v>
      </c>
      <c r="G14" s="4">
        <f t="shared" si="0"/>
        <v>0.5</v>
      </c>
      <c r="H14" s="4"/>
      <c r="I14" s="4"/>
      <c r="J14" s="18">
        <v>-89</v>
      </c>
      <c r="K14" s="3"/>
      <c r="L14" s="3"/>
      <c r="M14" s="6">
        <f t="shared" si="1"/>
        <v>0.125</v>
      </c>
      <c r="N14" s="6">
        <f t="shared" si="2"/>
        <v>0.33300000000000002</v>
      </c>
      <c r="O14" s="19">
        <f t="shared" si="3"/>
        <v>1</v>
      </c>
      <c r="P14" s="20">
        <f t="shared" si="4"/>
        <v>-66.699999999999989</v>
      </c>
      <c r="Q14" s="21"/>
      <c r="R14" s="21"/>
      <c r="S14" s="2">
        <f t="shared" si="5"/>
        <v>0.125</v>
      </c>
      <c r="T14" s="70">
        <f t="shared" si="6"/>
        <v>0.33300000000000002</v>
      </c>
      <c r="U14" s="22">
        <f t="shared" si="7"/>
        <v>-100</v>
      </c>
      <c r="V14" s="22">
        <f t="shared" si="8"/>
        <v>0</v>
      </c>
      <c r="W14" s="22">
        <f t="shared" si="9"/>
        <v>100</v>
      </c>
      <c r="X14" s="22">
        <f t="shared" si="10"/>
        <v>-100</v>
      </c>
      <c r="Y14" s="22">
        <f t="shared" si="11"/>
        <v>100</v>
      </c>
      <c r="Z14" s="22">
        <f t="shared" si="12"/>
        <v>0</v>
      </c>
      <c r="AA14" s="22">
        <f t="shared" si="13"/>
        <v>0</v>
      </c>
      <c r="AB14" s="22">
        <f t="shared" si="14"/>
        <v>-200</v>
      </c>
      <c r="AC14" s="2">
        <f t="shared" si="15"/>
        <v>1</v>
      </c>
      <c r="AD14" s="2">
        <f t="shared" si="16"/>
        <v>1</v>
      </c>
      <c r="AE14" s="2">
        <f t="shared" si="17"/>
        <v>0</v>
      </c>
      <c r="AF14" s="2">
        <f t="shared" si="18"/>
        <v>0</v>
      </c>
      <c r="AG14" s="2">
        <f t="shared" si="19"/>
        <v>2</v>
      </c>
      <c r="AH14" s="23">
        <v>-200</v>
      </c>
      <c r="AI14" s="23">
        <v>0</v>
      </c>
      <c r="AJ14" s="23"/>
      <c r="AK14" s="23"/>
      <c r="AL14" s="24">
        <v>0.5</v>
      </c>
      <c r="AM14" s="24">
        <f t="shared" si="20"/>
        <v>0.5</v>
      </c>
      <c r="AN14" s="24"/>
      <c r="AO14" s="24"/>
      <c r="AP14" s="24" t="s">
        <v>164</v>
      </c>
      <c r="AQ14" s="25">
        <f t="shared" si="21"/>
        <v>-105.90254480280072</v>
      </c>
      <c r="AR14" s="25">
        <f t="shared" si="22"/>
        <v>0</v>
      </c>
      <c r="AS14" s="25">
        <f t="shared" si="23"/>
        <v>0</v>
      </c>
      <c r="AT14" s="25">
        <f t="shared" si="24"/>
        <v>0</v>
      </c>
      <c r="AU14" s="24">
        <f t="shared" si="25"/>
        <v>0.45398754952402959</v>
      </c>
      <c r="AV14" s="24">
        <f t="shared" si="26"/>
        <v>0.54601245047597047</v>
      </c>
      <c r="AW14" s="24">
        <f t="shared" si="27"/>
        <v>0</v>
      </c>
      <c r="AX14" s="24">
        <f t="shared" si="28"/>
        <v>0</v>
      </c>
      <c r="AY14" s="7">
        <f t="shared" si="29"/>
        <v>1</v>
      </c>
      <c r="AZ14" s="37">
        <f t="shared" si="38"/>
        <v>-48.078436803382253</v>
      </c>
      <c r="BA14" s="37"/>
      <c r="BB14" s="26">
        <f t="shared" si="30"/>
        <v>-81.528077832070181</v>
      </c>
      <c r="BC14" s="27">
        <f t="shared" si="31"/>
        <v>-82.076294222994434</v>
      </c>
      <c r="BD14" s="28">
        <f t="shared" si="32"/>
        <v>0</v>
      </c>
      <c r="BE14" s="28"/>
      <c r="BF14" s="28"/>
      <c r="BG14" s="28">
        <f t="shared" si="33"/>
        <v>0.61557220667245816</v>
      </c>
      <c r="BH14" s="28">
        <f t="shared" si="34"/>
        <v>0.61557220667245816</v>
      </c>
      <c r="BI14" s="28">
        <f t="shared" si="35"/>
        <v>0</v>
      </c>
      <c r="BJ14" s="28">
        <f t="shared" si="36"/>
        <v>0</v>
      </c>
      <c r="BK14" s="29">
        <f t="shared" si="39"/>
        <v>1.2311444133449163</v>
      </c>
      <c r="BL14" s="28">
        <f t="shared" si="37"/>
        <v>-66.666666666666671</v>
      </c>
      <c r="BM14" s="44">
        <f t="shared" si="40"/>
        <v>-89</v>
      </c>
      <c r="BN14" s="83">
        <f t="shared" si="41"/>
        <v>-66.699999999999989</v>
      </c>
      <c r="BO14" s="83">
        <f t="shared" si="42"/>
        <v>-81.528077832070181</v>
      </c>
      <c r="BP14" s="83">
        <f t="shared" si="43"/>
        <v>-66.666666666666671</v>
      </c>
    </row>
    <row r="15" spans="1:68" s="47" customFormat="1" x14ac:dyDescent="0.25">
      <c r="A15" s="2" t="s">
        <v>48</v>
      </c>
      <c r="B15" s="17">
        <v>-150</v>
      </c>
      <c r="C15" s="17">
        <v>-50</v>
      </c>
      <c r="D15" s="17"/>
      <c r="E15" s="17"/>
      <c r="F15" s="4">
        <v>0.5</v>
      </c>
      <c r="G15" s="4">
        <f t="shared" si="0"/>
        <v>0.5</v>
      </c>
      <c r="H15" s="4"/>
      <c r="I15" s="4"/>
      <c r="J15" s="18">
        <v>-92</v>
      </c>
      <c r="K15" s="3"/>
      <c r="L15" s="3"/>
      <c r="M15" s="6">
        <f t="shared" si="1"/>
        <v>0.125</v>
      </c>
      <c r="N15" s="6">
        <f t="shared" si="2"/>
        <v>0.33300000000000002</v>
      </c>
      <c r="O15" s="19">
        <f t="shared" si="3"/>
        <v>1</v>
      </c>
      <c r="P15" s="20">
        <f t="shared" si="4"/>
        <v>-83.35</v>
      </c>
      <c r="Q15" s="21"/>
      <c r="R15" s="21"/>
      <c r="S15" s="2">
        <f t="shared" si="5"/>
        <v>0.125</v>
      </c>
      <c r="T15" s="70">
        <f t="shared" si="6"/>
        <v>0.33300000000000002</v>
      </c>
      <c r="U15" s="22">
        <f t="shared" si="7"/>
        <v>-100</v>
      </c>
      <c r="V15" s="22">
        <f t="shared" si="8"/>
        <v>0</v>
      </c>
      <c r="W15" s="22">
        <f t="shared" si="9"/>
        <v>50</v>
      </c>
      <c r="X15" s="22">
        <f t="shared" si="10"/>
        <v>-50</v>
      </c>
      <c r="Y15" s="22">
        <f t="shared" si="11"/>
        <v>50</v>
      </c>
      <c r="Z15" s="22">
        <f t="shared" si="12"/>
        <v>0</v>
      </c>
      <c r="AA15" s="22">
        <f t="shared" si="13"/>
        <v>0</v>
      </c>
      <c r="AB15" s="22">
        <f t="shared" si="14"/>
        <v>-200</v>
      </c>
      <c r="AC15" s="2">
        <f t="shared" si="15"/>
        <v>1</v>
      </c>
      <c r="AD15" s="2">
        <f t="shared" si="16"/>
        <v>1</v>
      </c>
      <c r="AE15" s="2">
        <f t="shared" si="17"/>
        <v>0</v>
      </c>
      <c r="AF15" s="2">
        <f t="shared" si="18"/>
        <v>0</v>
      </c>
      <c r="AG15" s="2">
        <f t="shared" si="19"/>
        <v>2</v>
      </c>
      <c r="AH15" s="23">
        <v>-150</v>
      </c>
      <c r="AI15" s="23">
        <v>-50</v>
      </c>
      <c r="AJ15" s="23"/>
      <c r="AK15" s="23"/>
      <c r="AL15" s="24">
        <v>0.5</v>
      </c>
      <c r="AM15" s="24">
        <f t="shared" si="20"/>
        <v>0.5</v>
      </c>
      <c r="AN15" s="24"/>
      <c r="AO15" s="24"/>
      <c r="AP15" s="24" t="s">
        <v>164</v>
      </c>
      <c r="AQ15" s="25">
        <f t="shared" si="21"/>
        <v>-82.216750510696073</v>
      </c>
      <c r="AR15" s="25">
        <f t="shared" si="22"/>
        <v>-31.267532059704937</v>
      </c>
      <c r="AS15" s="25">
        <f t="shared" si="23"/>
        <v>0</v>
      </c>
      <c r="AT15" s="25">
        <f t="shared" si="24"/>
        <v>0</v>
      </c>
      <c r="AU15" s="24">
        <f t="shared" si="25"/>
        <v>0.45398754952402959</v>
      </c>
      <c r="AV15" s="24">
        <f t="shared" si="26"/>
        <v>0.54601245047597047</v>
      </c>
      <c r="AW15" s="24">
        <f t="shared" si="27"/>
        <v>0</v>
      </c>
      <c r="AX15" s="24">
        <f t="shared" si="28"/>
        <v>0</v>
      </c>
      <c r="AY15" s="7">
        <f t="shared" si="29"/>
        <v>1</v>
      </c>
      <c r="AZ15" s="37">
        <f t="shared" si="38"/>
        <v>-54.397842894434881</v>
      </c>
      <c r="BA15" s="37"/>
      <c r="BB15" s="26">
        <f t="shared" si="30"/>
        <v>-93.810598624687287</v>
      </c>
      <c r="BC15" s="27">
        <f t="shared" si="31"/>
        <v>-61.557220667245822</v>
      </c>
      <c r="BD15" s="28">
        <f t="shared" si="32"/>
        <v>-41.03814711149721</v>
      </c>
      <c r="BE15" s="28"/>
      <c r="BF15" s="28"/>
      <c r="BG15" s="28">
        <f t="shared" si="33"/>
        <v>0.61557220667245816</v>
      </c>
      <c r="BH15" s="28">
        <f t="shared" si="34"/>
        <v>0.61557220667245816</v>
      </c>
      <c r="BI15" s="28">
        <f t="shared" si="35"/>
        <v>0</v>
      </c>
      <c r="BJ15" s="28">
        <f t="shared" si="36"/>
        <v>0</v>
      </c>
      <c r="BK15" s="29">
        <f t="shared" si="39"/>
        <v>1.2311444133449163</v>
      </c>
      <c r="BL15" s="28">
        <f t="shared" si="37"/>
        <v>-83.333333333333329</v>
      </c>
      <c r="BM15" s="44">
        <f t="shared" si="40"/>
        <v>-92</v>
      </c>
      <c r="BN15" s="83">
        <f t="shared" si="41"/>
        <v>-83.35</v>
      </c>
      <c r="BO15" s="83">
        <f t="shared" si="42"/>
        <v>-93.810598624687287</v>
      </c>
      <c r="BP15" s="83">
        <f t="shared" si="43"/>
        <v>-83.333333333333329</v>
      </c>
    </row>
    <row r="16" spans="1:68" s="47" customFormat="1" x14ac:dyDescent="0.25">
      <c r="A16" s="2" t="s">
        <v>48</v>
      </c>
      <c r="B16" s="17">
        <v>-100</v>
      </c>
      <c r="C16" s="17">
        <v>-50</v>
      </c>
      <c r="D16" s="17"/>
      <c r="E16" s="17"/>
      <c r="F16" s="4">
        <v>0.9</v>
      </c>
      <c r="G16" s="4">
        <f t="shared" si="0"/>
        <v>9.9999999999999978E-2</v>
      </c>
      <c r="H16" s="4"/>
      <c r="I16" s="4"/>
      <c r="J16" s="18">
        <v>-85</v>
      </c>
      <c r="K16" s="3"/>
      <c r="L16" s="3"/>
      <c r="M16" s="6">
        <f t="shared" si="1"/>
        <v>0.125</v>
      </c>
      <c r="N16" s="6">
        <f t="shared" si="2"/>
        <v>0.33300000000000002</v>
      </c>
      <c r="O16" s="19">
        <f t="shared" si="3"/>
        <v>1</v>
      </c>
      <c r="P16" s="20">
        <f t="shared" si="4"/>
        <v>-85.004999999999995</v>
      </c>
      <c r="Q16" s="21"/>
      <c r="R16" s="21"/>
      <c r="S16" s="2">
        <f t="shared" si="5"/>
        <v>0.125</v>
      </c>
      <c r="T16" s="70">
        <f t="shared" si="6"/>
        <v>0.33300000000000002</v>
      </c>
      <c r="U16" s="22">
        <f t="shared" si="7"/>
        <v>-95</v>
      </c>
      <c r="V16" s="22">
        <f t="shared" si="8"/>
        <v>40</v>
      </c>
      <c r="W16" s="22">
        <f t="shared" si="9"/>
        <v>14.999999999999998</v>
      </c>
      <c r="X16" s="22">
        <f t="shared" si="10"/>
        <v>-5</v>
      </c>
      <c r="Y16" s="22">
        <f t="shared" si="11"/>
        <v>45</v>
      </c>
      <c r="Z16" s="22">
        <f t="shared" si="12"/>
        <v>0</v>
      </c>
      <c r="AA16" s="22">
        <f t="shared" si="13"/>
        <v>0</v>
      </c>
      <c r="AB16" s="22">
        <f t="shared" si="14"/>
        <v>-150</v>
      </c>
      <c r="AC16" s="2">
        <f t="shared" si="15"/>
        <v>1</v>
      </c>
      <c r="AD16" s="2">
        <f t="shared" si="16"/>
        <v>1</v>
      </c>
      <c r="AE16" s="2">
        <f t="shared" si="17"/>
        <v>0</v>
      </c>
      <c r="AF16" s="2">
        <f t="shared" si="18"/>
        <v>0</v>
      </c>
      <c r="AG16" s="2">
        <f t="shared" si="19"/>
        <v>2</v>
      </c>
      <c r="AH16" s="23">
        <v>-100</v>
      </c>
      <c r="AI16" s="23">
        <v>-50</v>
      </c>
      <c r="AJ16" s="23"/>
      <c r="AK16" s="23"/>
      <c r="AL16" s="24">
        <v>0.9</v>
      </c>
      <c r="AM16" s="24">
        <f t="shared" si="20"/>
        <v>9.9999999999999978E-2</v>
      </c>
      <c r="AN16" s="24"/>
      <c r="AO16" s="24"/>
      <c r="AP16" s="24" t="s">
        <v>164</v>
      </c>
      <c r="AQ16" s="25">
        <f t="shared" si="21"/>
        <v>-57.543993733715695</v>
      </c>
      <c r="AR16" s="25">
        <f t="shared" si="22"/>
        <v>-31.267532059704937</v>
      </c>
      <c r="AS16" s="25">
        <f t="shared" si="23"/>
        <v>0</v>
      </c>
      <c r="AT16" s="25">
        <f t="shared" si="24"/>
        <v>0</v>
      </c>
      <c r="AU16" s="24">
        <f t="shared" si="25"/>
        <v>0.77490348723073499</v>
      </c>
      <c r="AV16" s="24">
        <f t="shared" si="26"/>
        <v>0.22509651276926501</v>
      </c>
      <c r="AW16" s="24">
        <f t="shared" si="27"/>
        <v>0</v>
      </c>
      <c r="AX16" s="24">
        <f t="shared" si="28"/>
        <v>0</v>
      </c>
      <c r="AY16" s="7">
        <f t="shared" si="29"/>
        <v>1</v>
      </c>
      <c r="AZ16" s="37">
        <f t="shared" si="38"/>
        <v>-51.629253842980631</v>
      </c>
      <c r="BA16" s="37"/>
      <c r="BB16" s="26">
        <f t="shared" si="30"/>
        <v>-88.404130134005257</v>
      </c>
      <c r="BC16" s="27">
        <f t="shared" si="31"/>
        <v>-61.926779845691392</v>
      </c>
      <c r="BD16" s="28">
        <f t="shared" si="32"/>
        <v>-25.458006536267252</v>
      </c>
      <c r="BE16" s="28"/>
      <c r="BF16" s="28"/>
      <c r="BG16" s="28">
        <f t="shared" si="33"/>
        <v>0.92890169768537101</v>
      </c>
      <c r="BH16" s="28">
        <f t="shared" si="34"/>
        <v>0.19952623149688797</v>
      </c>
      <c r="BI16" s="28">
        <f t="shared" si="35"/>
        <v>0</v>
      </c>
      <c r="BJ16" s="28">
        <f t="shared" si="36"/>
        <v>0</v>
      </c>
      <c r="BK16" s="29">
        <f t="shared" si="39"/>
        <v>1.128427929182259</v>
      </c>
      <c r="BL16" s="28">
        <f t="shared" si="37"/>
        <v>-77.439404078986257</v>
      </c>
      <c r="BM16" s="44">
        <f t="shared" si="40"/>
        <v>-85</v>
      </c>
      <c r="BN16" s="83">
        <f t="shared" si="41"/>
        <v>-85.004999999999995</v>
      </c>
      <c r="BO16" s="83">
        <f t="shared" si="42"/>
        <v>-88.404130134005257</v>
      </c>
      <c r="BP16" s="83">
        <f t="shared" si="43"/>
        <v>-77.439404078986257</v>
      </c>
    </row>
    <row r="17" spans="1:68" s="47" customFormat="1" x14ac:dyDescent="0.25">
      <c r="A17" s="2" t="s">
        <v>48</v>
      </c>
      <c r="B17" s="17">
        <v>-100</v>
      </c>
      <c r="C17" s="17">
        <v>0</v>
      </c>
      <c r="D17" s="17"/>
      <c r="E17" s="17"/>
      <c r="F17" s="4">
        <v>0.95</v>
      </c>
      <c r="G17" s="4">
        <f t="shared" si="0"/>
        <v>5.0000000000000044E-2</v>
      </c>
      <c r="H17" s="4"/>
      <c r="I17" s="4"/>
      <c r="J17" s="18">
        <v>-84</v>
      </c>
      <c r="K17" s="3"/>
      <c r="L17" s="3"/>
      <c r="M17" s="6">
        <f t="shared" si="1"/>
        <v>0.125</v>
      </c>
      <c r="N17" s="6">
        <f t="shared" si="2"/>
        <v>0.33300000000000002</v>
      </c>
      <c r="O17" s="19">
        <f t="shared" si="3"/>
        <v>1</v>
      </c>
      <c r="P17" s="20">
        <f t="shared" si="4"/>
        <v>-76.49243325900477</v>
      </c>
      <c r="Q17" s="21"/>
      <c r="R17" s="21"/>
      <c r="S17" s="2">
        <f t="shared" si="5"/>
        <v>0.125</v>
      </c>
      <c r="T17" s="70">
        <f t="shared" si="6"/>
        <v>0.33300000000000002</v>
      </c>
      <c r="U17" s="22">
        <f t="shared" si="7"/>
        <v>-95</v>
      </c>
      <c r="V17" s="22">
        <f t="shared" si="8"/>
        <v>90</v>
      </c>
      <c r="W17" s="22">
        <f t="shared" si="9"/>
        <v>21.794494717703376</v>
      </c>
      <c r="X17" s="22">
        <f t="shared" si="10"/>
        <v>-5</v>
      </c>
      <c r="Y17" s="22">
        <f t="shared" si="11"/>
        <v>95</v>
      </c>
      <c r="Z17" s="22">
        <f t="shared" si="12"/>
        <v>0</v>
      </c>
      <c r="AA17" s="22">
        <f t="shared" si="13"/>
        <v>0</v>
      </c>
      <c r="AB17" s="22">
        <f t="shared" si="14"/>
        <v>-100</v>
      </c>
      <c r="AC17" s="2">
        <f t="shared" si="15"/>
        <v>1</v>
      </c>
      <c r="AD17" s="2">
        <f t="shared" si="16"/>
        <v>1</v>
      </c>
      <c r="AE17" s="2">
        <f t="shared" si="17"/>
        <v>0</v>
      </c>
      <c r="AF17" s="2">
        <f t="shared" si="18"/>
        <v>0</v>
      </c>
      <c r="AG17" s="2">
        <f t="shared" si="19"/>
        <v>2</v>
      </c>
      <c r="AH17" s="23">
        <v>-100</v>
      </c>
      <c r="AI17" s="23">
        <v>0</v>
      </c>
      <c r="AJ17" s="23"/>
      <c r="AK17" s="23"/>
      <c r="AL17" s="24">
        <v>0.95</v>
      </c>
      <c r="AM17" s="24">
        <f t="shared" si="20"/>
        <v>5.0000000000000044E-2</v>
      </c>
      <c r="AN17" s="24"/>
      <c r="AO17" s="24"/>
      <c r="AP17" s="24" t="s">
        <v>164</v>
      </c>
      <c r="AQ17" s="25">
        <f t="shared" si="21"/>
        <v>-57.543993733715695</v>
      </c>
      <c r="AR17" s="25">
        <f t="shared" si="22"/>
        <v>0</v>
      </c>
      <c r="AS17" s="25">
        <f t="shared" si="23"/>
        <v>0</v>
      </c>
      <c r="AT17" s="25">
        <f t="shared" si="24"/>
        <v>0</v>
      </c>
      <c r="AU17" s="24">
        <f t="shared" si="25"/>
        <v>0.84988148499131644</v>
      </c>
      <c r="AV17" s="24">
        <f t="shared" si="26"/>
        <v>0.15011851500868356</v>
      </c>
      <c r="AW17" s="24">
        <f t="shared" si="27"/>
        <v>0</v>
      </c>
      <c r="AX17" s="24">
        <f t="shared" si="28"/>
        <v>0</v>
      </c>
      <c r="AY17" s="7">
        <f t="shared" si="29"/>
        <v>1</v>
      </c>
      <c r="AZ17" s="37">
        <f t="shared" si="38"/>
        <v>-48.905574846741303</v>
      </c>
      <c r="BA17" s="37"/>
      <c r="BB17" s="26">
        <f t="shared" si="30"/>
        <v>-83.123805646824621</v>
      </c>
      <c r="BC17" s="27">
        <f t="shared" si="31"/>
        <v>-64.315442892492115</v>
      </c>
      <c r="BD17" s="28">
        <f t="shared" si="32"/>
        <v>0</v>
      </c>
      <c r="BE17" s="28"/>
      <c r="BF17" s="28"/>
      <c r="BG17" s="28">
        <f t="shared" si="33"/>
        <v>0.96473164338738171</v>
      </c>
      <c r="BH17" s="28">
        <f t="shared" si="34"/>
        <v>0.12282280261157914</v>
      </c>
      <c r="BI17" s="28">
        <f t="shared" si="35"/>
        <v>0</v>
      </c>
      <c r="BJ17" s="28">
        <f t="shared" si="36"/>
        <v>0</v>
      </c>
      <c r="BK17" s="29">
        <f t="shared" si="39"/>
        <v>1.0875544459989608</v>
      </c>
      <c r="BL17" s="28">
        <f t="shared" si="37"/>
        <v>-59.137676397815554</v>
      </c>
      <c r="BM17" s="44">
        <f t="shared" si="40"/>
        <v>-84</v>
      </c>
      <c r="BN17" s="83">
        <f t="shared" si="41"/>
        <v>-76.49243325900477</v>
      </c>
      <c r="BO17" s="83">
        <f t="shared" si="42"/>
        <v>-83.123805646824621</v>
      </c>
      <c r="BP17" s="83">
        <f t="shared" si="43"/>
        <v>-59.137676397815554</v>
      </c>
    </row>
    <row r="18" spans="1:68" s="47" customFormat="1" x14ac:dyDescent="0.25">
      <c r="A18" s="2" t="s">
        <v>48</v>
      </c>
      <c r="B18" s="17">
        <v>-150</v>
      </c>
      <c r="C18" s="17">
        <v>-50</v>
      </c>
      <c r="D18" s="17"/>
      <c r="E18" s="17"/>
      <c r="F18" s="4">
        <v>0.25</v>
      </c>
      <c r="G18" s="4">
        <f t="shared" si="0"/>
        <v>0.75</v>
      </c>
      <c r="H18" s="4"/>
      <c r="I18" s="4"/>
      <c r="J18" s="18">
        <v>-71</v>
      </c>
      <c r="K18" s="3"/>
      <c r="L18" s="3"/>
      <c r="M18" s="6">
        <f t="shared" si="1"/>
        <v>0.125</v>
      </c>
      <c r="N18" s="6">
        <f t="shared" si="2"/>
        <v>0.33300000000000002</v>
      </c>
      <c r="O18" s="19">
        <f t="shared" si="3"/>
        <v>1</v>
      </c>
      <c r="P18" s="20">
        <f t="shared" si="4"/>
        <v>-66.830677026989093</v>
      </c>
      <c r="Q18" s="21"/>
      <c r="R18" s="21"/>
      <c r="S18" s="2">
        <f t="shared" si="5"/>
        <v>0.125</v>
      </c>
      <c r="T18" s="70">
        <f t="shared" si="6"/>
        <v>0.33300000000000002</v>
      </c>
      <c r="U18" s="22">
        <f t="shared" si="7"/>
        <v>-75</v>
      </c>
      <c r="V18" s="22">
        <f t="shared" si="8"/>
        <v>-50</v>
      </c>
      <c r="W18" s="22">
        <f t="shared" si="9"/>
        <v>43.301270189221931</v>
      </c>
      <c r="X18" s="22">
        <f t="shared" si="10"/>
        <v>-75</v>
      </c>
      <c r="Y18" s="22">
        <f t="shared" si="11"/>
        <v>25</v>
      </c>
      <c r="Z18" s="22">
        <f t="shared" si="12"/>
        <v>0</v>
      </c>
      <c r="AA18" s="22">
        <f t="shared" si="13"/>
        <v>0</v>
      </c>
      <c r="AB18" s="22">
        <f t="shared" si="14"/>
        <v>-200</v>
      </c>
      <c r="AC18" s="2">
        <f t="shared" si="15"/>
        <v>1</v>
      </c>
      <c r="AD18" s="2">
        <f t="shared" si="16"/>
        <v>1</v>
      </c>
      <c r="AE18" s="2">
        <f t="shared" si="17"/>
        <v>0</v>
      </c>
      <c r="AF18" s="2">
        <f t="shared" si="18"/>
        <v>0</v>
      </c>
      <c r="AG18" s="2">
        <f t="shared" si="19"/>
        <v>2</v>
      </c>
      <c r="AH18" s="23">
        <v>-150</v>
      </c>
      <c r="AI18" s="23">
        <v>-50</v>
      </c>
      <c r="AJ18" s="23"/>
      <c r="AK18" s="23"/>
      <c r="AL18" s="24">
        <v>0.25</v>
      </c>
      <c r="AM18" s="24">
        <f t="shared" si="20"/>
        <v>0.75</v>
      </c>
      <c r="AN18" s="24"/>
      <c r="AO18" s="24"/>
      <c r="AP18" s="24" t="s">
        <v>164</v>
      </c>
      <c r="AQ18" s="25">
        <f t="shared" si="21"/>
        <v>-82.216750510696073</v>
      </c>
      <c r="AR18" s="25">
        <f t="shared" si="22"/>
        <v>-31.267532059704937</v>
      </c>
      <c r="AS18" s="25">
        <f t="shared" si="23"/>
        <v>0</v>
      </c>
      <c r="AT18" s="25">
        <f t="shared" si="24"/>
        <v>0</v>
      </c>
      <c r="AU18" s="24">
        <f t="shared" si="25"/>
        <v>0.29351854999041305</v>
      </c>
      <c r="AV18" s="24">
        <f t="shared" si="26"/>
        <v>0.70648145000958695</v>
      </c>
      <c r="AW18" s="24">
        <f t="shared" si="27"/>
        <v>0</v>
      </c>
      <c r="AX18" s="24">
        <f t="shared" si="28"/>
        <v>0</v>
      </c>
      <c r="AY18" s="7">
        <f t="shared" si="29"/>
        <v>1</v>
      </c>
      <c r="AZ18" s="37">
        <f t="shared" si="38"/>
        <v>-46.222072782584654</v>
      </c>
      <c r="BA18" s="37"/>
      <c r="BB18" s="26">
        <f t="shared" si="30"/>
        <v>-77.960450058009286</v>
      </c>
      <c r="BC18" s="27">
        <f t="shared" si="31"/>
        <v>-37.892914162759958</v>
      </c>
      <c r="BD18" s="28">
        <f t="shared" si="32"/>
        <v>-47.195674102643991</v>
      </c>
      <c r="BE18" s="28"/>
      <c r="BF18" s="28"/>
      <c r="BG18" s="28">
        <f t="shared" si="33"/>
        <v>0.37892914162759955</v>
      </c>
      <c r="BH18" s="28">
        <f t="shared" si="34"/>
        <v>0.8176037681770133</v>
      </c>
      <c r="BI18" s="28">
        <f t="shared" si="35"/>
        <v>0</v>
      </c>
      <c r="BJ18" s="28">
        <f t="shared" si="36"/>
        <v>0</v>
      </c>
      <c r="BK18" s="29">
        <f t="shared" si="39"/>
        <v>1.1965329098046129</v>
      </c>
      <c r="BL18" s="28">
        <f t="shared" si="37"/>
        <v>-71.112618439636933</v>
      </c>
      <c r="BM18" s="44">
        <f t="shared" si="40"/>
        <v>-71</v>
      </c>
      <c r="BN18" s="83">
        <f t="shared" si="41"/>
        <v>-66.830677026989093</v>
      </c>
      <c r="BO18" s="83">
        <f t="shared" si="42"/>
        <v>-77.960450058009286</v>
      </c>
      <c r="BP18" s="83">
        <f t="shared" si="43"/>
        <v>-71.112618439636933</v>
      </c>
    </row>
    <row r="19" spans="1:68" s="47" customFormat="1" x14ac:dyDescent="0.25">
      <c r="A19" s="2" t="s">
        <v>48</v>
      </c>
      <c r="B19" s="17">
        <v>-100</v>
      </c>
      <c r="C19" s="17">
        <v>-50</v>
      </c>
      <c r="D19" s="17"/>
      <c r="E19" s="17"/>
      <c r="F19" s="4">
        <v>0.5</v>
      </c>
      <c r="G19" s="4">
        <f t="shared" si="0"/>
        <v>0.5</v>
      </c>
      <c r="H19" s="4"/>
      <c r="I19" s="4"/>
      <c r="J19" s="18">
        <v>-71</v>
      </c>
      <c r="K19" s="3"/>
      <c r="L19" s="3"/>
      <c r="M19" s="6">
        <f t="shared" si="1"/>
        <v>0.125</v>
      </c>
      <c r="N19" s="6">
        <f t="shared" si="2"/>
        <v>0.33300000000000002</v>
      </c>
      <c r="O19" s="19">
        <f t="shared" si="3"/>
        <v>1</v>
      </c>
      <c r="P19" s="20">
        <f t="shared" si="4"/>
        <v>-66.674999999999997</v>
      </c>
      <c r="Q19" s="21"/>
      <c r="R19" s="21"/>
      <c r="S19" s="2">
        <f t="shared" si="5"/>
        <v>0.125</v>
      </c>
      <c r="T19" s="70">
        <f t="shared" si="6"/>
        <v>0.33300000000000002</v>
      </c>
      <c r="U19" s="22">
        <f t="shared" si="7"/>
        <v>-75</v>
      </c>
      <c r="V19" s="22">
        <f t="shared" si="8"/>
        <v>0</v>
      </c>
      <c r="W19" s="22">
        <f t="shared" si="9"/>
        <v>25</v>
      </c>
      <c r="X19" s="22">
        <f t="shared" si="10"/>
        <v>-25</v>
      </c>
      <c r="Y19" s="22">
        <f t="shared" si="11"/>
        <v>25</v>
      </c>
      <c r="Z19" s="22">
        <f t="shared" si="12"/>
        <v>0</v>
      </c>
      <c r="AA19" s="22">
        <f t="shared" si="13"/>
        <v>0</v>
      </c>
      <c r="AB19" s="22">
        <f t="shared" si="14"/>
        <v>-150</v>
      </c>
      <c r="AC19" s="2">
        <f t="shared" si="15"/>
        <v>1</v>
      </c>
      <c r="AD19" s="2">
        <f t="shared" si="16"/>
        <v>1</v>
      </c>
      <c r="AE19" s="2">
        <f t="shared" si="17"/>
        <v>0</v>
      </c>
      <c r="AF19" s="2">
        <f t="shared" si="18"/>
        <v>0</v>
      </c>
      <c r="AG19" s="2">
        <f t="shared" si="19"/>
        <v>2</v>
      </c>
      <c r="AH19" s="23">
        <v>-100</v>
      </c>
      <c r="AI19" s="23">
        <v>-50</v>
      </c>
      <c r="AJ19" s="23"/>
      <c r="AK19" s="23"/>
      <c r="AL19" s="24">
        <v>0.5</v>
      </c>
      <c r="AM19" s="24">
        <f t="shared" si="20"/>
        <v>0.5</v>
      </c>
      <c r="AN19" s="24"/>
      <c r="AO19" s="24"/>
      <c r="AP19" s="24" t="s">
        <v>164</v>
      </c>
      <c r="AQ19" s="25">
        <f t="shared" si="21"/>
        <v>-57.543993733715695</v>
      </c>
      <c r="AR19" s="25">
        <f t="shared" si="22"/>
        <v>-31.267532059704937</v>
      </c>
      <c r="AS19" s="25">
        <f t="shared" si="23"/>
        <v>0</v>
      </c>
      <c r="AT19" s="25">
        <f t="shared" si="24"/>
        <v>0</v>
      </c>
      <c r="AU19" s="24">
        <f t="shared" si="25"/>
        <v>0.45398754952402959</v>
      </c>
      <c r="AV19" s="24">
        <f t="shared" si="26"/>
        <v>0.54601245047597047</v>
      </c>
      <c r="AW19" s="24">
        <f t="shared" si="27"/>
        <v>0</v>
      </c>
      <c r="AX19" s="24">
        <f t="shared" si="28"/>
        <v>0</v>
      </c>
      <c r="AY19" s="7">
        <f t="shared" si="29"/>
        <v>1</v>
      </c>
      <c r="AZ19" s="37">
        <f t="shared" si="38"/>
        <v>-43.196718505251162</v>
      </c>
      <c r="BA19" s="37"/>
      <c r="BB19" s="26">
        <f t="shared" si="30"/>
        <v>-72.188292361266818</v>
      </c>
      <c r="BC19" s="27">
        <f t="shared" si="31"/>
        <v>-41.038147111497217</v>
      </c>
      <c r="BD19" s="28">
        <f t="shared" si="32"/>
        <v>-41.03814711149721</v>
      </c>
      <c r="BE19" s="28"/>
      <c r="BF19" s="28"/>
      <c r="BG19" s="28">
        <f t="shared" si="33"/>
        <v>0.61557220667245816</v>
      </c>
      <c r="BH19" s="28">
        <f t="shared" si="34"/>
        <v>0.61557220667245816</v>
      </c>
      <c r="BI19" s="28">
        <f t="shared" si="35"/>
        <v>0</v>
      </c>
      <c r="BJ19" s="28">
        <f t="shared" si="36"/>
        <v>0</v>
      </c>
      <c r="BK19" s="29">
        <f t="shared" si="39"/>
        <v>1.2311444133449163</v>
      </c>
      <c r="BL19" s="28">
        <f t="shared" si="37"/>
        <v>-66.666666666666671</v>
      </c>
      <c r="BM19" s="44">
        <f t="shared" si="40"/>
        <v>-71</v>
      </c>
      <c r="BN19" s="83">
        <f t="shared" si="41"/>
        <v>-66.674999999999997</v>
      </c>
      <c r="BO19" s="83">
        <f t="shared" si="42"/>
        <v>-72.188292361266818</v>
      </c>
      <c r="BP19" s="83">
        <f t="shared" si="43"/>
        <v>-66.666666666666671</v>
      </c>
    </row>
    <row r="20" spans="1:68" s="47" customFormat="1" x14ac:dyDescent="0.25">
      <c r="A20" s="2" t="s">
        <v>48</v>
      </c>
      <c r="B20" s="17">
        <v>-100</v>
      </c>
      <c r="C20" s="17">
        <v>0</v>
      </c>
      <c r="D20" s="17"/>
      <c r="E20" s="17"/>
      <c r="F20" s="4">
        <v>0.75</v>
      </c>
      <c r="G20" s="4">
        <f t="shared" si="0"/>
        <v>0.25</v>
      </c>
      <c r="H20" s="4"/>
      <c r="I20" s="4"/>
      <c r="J20" s="18">
        <v>-63</v>
      </c>
      <c r="K20" s="3"/>
      <c r="L20" s="3"/>
      <c r="M20" s="6">
        <f t="shared" si="1"/>
        <v>0.125</v>
      </c>
      <c r="N20" s="6">
        <f t="shared" si="2"/>
        <v>0.33300000000000002</v>
      </c>
      <c r="O20" s="19">
        <f t="shared" si="3"/>
        <v>1</v>
      </c>
      <c r="P20" s="20">
        <f t="shared" si="4"/>
        <v>-54.330677026989093</v>
      </c>
      <c r="Q20" s="21"/>
      <c r="R20" s="21"/>
      <c r="S20" s="2">
        <f t="shared" si="5"/>
        <v>0.125</v>
      </c>
      <c r="T20" s="70">
        <f t="shared" si="6"/>
        <v>0.33300000000000002</v>
      </c>
      <c r="U20" s="22">
        <f t="shared" si="7"/>
        <v>-75</v>
      </c>
      <c r="V20" s="22">
        <f t="shared" si="8"/>
        <v>50</v>
      </c>
      <c r="W20" s="22">
        <f t="shared" si="9"/>
        <v>43.301270189221931</v>
      </c>
      <c r="X20" s="22">
        <f t="shared" si="10"/>
        <v>-25</v>
      </c>
      <c r="Y20" s="22">
        <f t="shared" si="11"/>
        <v>75</v>
      </c>
      <c r="Z20" s="22">
        <f t="shared" si="12"/>
        <v>0</v>
      </c>
      <c r="AA20" s="22">
        <f t="shared" si="13"/>
        <v>0</v>
      </c>
      <c r="AB20" s="22">
        <f t="shared" si="14"/>
        <v>-100</v>
      </c>
      <c r="AC20" s="2">
        <f t="shared" si="15"/>
        <v>1</v>
      </c>
      <c r="AD20" s="2">
        <f t="shared" si="16"/>
        <v>1</v>
      </c>
      <c r="AE20" s="2">
        <f t="shared" si="17"/>
        <v>0</v>
      </c>
      <c r="AF20" s="2">
        <f t="shared" si="18"/>
        <v>0</v>
      </c>
      <c r="AG20" s="2">
        <f t="shared" si="19"/>
        <v>2</v>
      </c>
      <c r="AH20" s="23">
        <v>-100</v>
      </c>
      <c r="AI20" s="23">
        <v>0</v>
      </c>
      <c r="AJ20" s="23"/>
      <c r="AK20" s="23"/>
      <c r="AL20" s="24">
        <v>0.75</v>
      </c>
      <c r="AM20" s="24">
        <f t="shared" si="20"/>
        <v>0.25</v>
      </c>
      <c r="AN20" s="24"/>
      <c r="AO20" s="24"/>
      <c r="AP20" s="24" t="s">
        <v>164</v>
      </c>
      <c r="AQ20" s="25">
        <f t="shared" si="21"/>
        <v>-57.543993733715695</v>
      </c>
      <c r="AR20" s="25">
        <f t="shared" si="22"/>
        <v>0</v>
      </c>
      <c r="AS20" s="25">
        <f t="shared" si="23"/>
        <v>0</v>
      </c>
      <c r="AT20" s="25">
        <f t="shared" si="24"/>
        <v>0</v>
      </c>
      <c r="AU20" s="24">
        <f t="shared" si="25"/>
        <v>0.62639635089763923</v>
      </c>
      <c r="AV20" s="24">
        <f t="shared" si="26"/>
        <v>0.37360364910236077</v>
      </c>
      <c r="AW20" s="24">
        <f t="shared" si="27"/>
        <v>0</v>
      </c>
      <c r="AX20" s="24">
        <f t="shared" si="28"/>
        <v>0</v>
      </c>
      <c r="AY20" s="7">
        <f t="shared" si="29"/>
        <v>1</v>
      </c>
      <c r="AZ20" s="37">
        <f t="shared" si="38"/>
        <v>-36.045347690876127</v>
      </c>
      <c r="BA20" s="37"/>
      <c r="BB20" s="26">
        <f t="shared" si="30"/>
        <v>-58.76880228513253</v>
      </c>
      <c r="BC20" s="27">
        <f t="shared" si="31"/>
        <v>-54.506917878467554</v>
      </c>
      <c r="BD20" s="28">
        <f t="shared" si="32"/>
        <v>0</v>
      </c>
      <c r="BE20" s="28"/>
      <c r="BF20" s="28"/>
      <c r="BG20" s="28">
        <f t="shared" si="33"/>
        <v>0.8176037681770133</v>
      </c>
      <c r="BH20" s="28">
        <f t="shared" si="34"/>
        <v>0.37892914162759955</v>
      </c>
      <c r="BI20" s="28">
        <f t="shared" si="35"/>
        <v>0</v>
      </c>
      <c r="BJ20" s="28">
        <f t="shared" si="36"/>
        <v>0</v>
      </c>
      <c r="BK20" s="29">
        <f t="shared" si="39"/>
        <v>1.1965329098046129</v>
      </c>
      <c r="BL20" s="28">
        <f t="shared" si="37"/>
        <v>-45.554048227029732</v>
      </c>
      <c r="BM20" s="44">
        <f t="shared" si="40"/>
        <v>-63</v>
      </c>
      <c r="BN20" s="83">
        <f t="shared" si="41"/>
        <v>-54.330677026989093</v>
      </c>
      <c r="BO20" s="83">
        <f t="shared" si="42"/>
        <v>-58.76880228513253</v>
      </c>
      <c r="BP20" s="83">
        <f t="shared" si="43"/>
        <v>-45.554048227029732</v>
      </c>
    </row>
    <row r="21" spans="1:68" s="47" customFormat="1" x14ac:dyDescent="0.25">
      <c r="A21" s="2" t="s">
        <v>48</v>
      </c>
      <c r="B21" s="17">
        <v>-150</v>
      </c>
      <c r="C21" s="17">
        <v>-50</v>
      </c>
      <c r="D21" s="17"/>
      <c r="E21" s="17"/>
      <c r="F21" s="4">
        <v>0.05</v>
      </c>
      <c r="G21" s="4">
        <f t="shared" si="0"/>
        <v>0.95</v>
      </c>
      <c r="H21" s="4"/>
      <c r="I21" s="4"/>
      <c r="J21" s="18">
        <v>-60</v>
      </c>
      <c r="K21" s="3"/>
      <c r="L21" s="3"/>
      <c r="M21" s="6">
        <f t="shared" si="1"/>
        <v>0.125</v>
      </c>
      <c r="N21" s="6">
        <f t="shared" si="2"/>
        <v>0.33300000000000002</v>
      </c>
      <c r="O21" s="19">
        <f t="shared" si="3"/>
        <v>1</v>
      </c>
      <c r="P21" s="20">
        <f t="shared" si="4"/>
        <v>-58.992433259004777</v>
      </c>
      <c r="Q21" s="21"/>
      <c r="R21" s="21"/>
      <c r="S21" s="2">
        <f t="shared" si="5"/>
        <v>0.125</v>
      </c>
      <c r="T21" s="70">
        <f t="shared" si="6"/>
        <v>0.33300000000000002</v>
      </c>
      <c r="U21" s="22">
        <f t="shared" si="7"/>
        <v>-55</v>
      </c>
      <c r="V21" s="22">
        <f t="shared" si="8"/>
        <v>-90</v>
      </c>
      <c r="W21" s="22">
        <f t="shared" si="9"/>
        <v>21.794494717703369</v>
      </c>
      <c r="X21" s="22">
        <f t="shared" si="10"/>
        <v>-95</v>
      </c>
      <c r="Y21" s="22">
        <f t="shared" si="11"/>
        <v>5</v>
      </c>
      <c r="Z21" s="22">
        <f t="shared" si="12"/>
        <v>0</v>
      </c>
      <c r="AA21" s="22">
        <f t="shared" si="13"/>
        <v>0</v>
      </c>
      <c r="AB21" s="22">
        <f t="shared" si="14"/>
        <v>-200</v>
      </c>
      <c r="AC21" s="2">
        <f t="shared" si="15"/>
        <v>1</v>
      </c>
      <c r="AD21" s="2">
        <f t="shared" si="16"/>
        <v>1</v>
      </c>
      <c r="AE21" s="2">
        <f t="shared" si="17"/>
        <v>0</v>
      </c>
      <c r="AF21" s="2">
        <f t="shared" si="18"/>
        <v>0</v>
      </c>
      <c r="AG21" s="2">
        <f t="shared" si="19"/>
        <v>2</v>
      </c>
      <c r="AH21" s="23">
        <v>-150</v>
      </c>
      <c r="AI21" s="23">
        <v>-50</v>
      </c>
      <c r="AJ21" s="23"/>
      <c r="AK21" s="23"/>
      <c r="AL21" s="24">
        <v>0.05</v>
      </c>
      <c r="AM21" s="24">
        <f t="shared" si="20"/>
        <v>0.95</v>
      </c>
      <c r="AN21" s="24"/>
      <c r="AO21" s="24"/>
      <c r="AP21" s="24" t="s">
        <v>164</v>
      </c>
      <c r="AQ21" s="25">
        <f t="shared" si="21"/>
        <v>-82.216750510696073</v>
      </c>
      <c r="AR21" s="25">
        <f t="shared" si="22"/>
        <v>-31.267532059704937</v>
      </c>
      <c r="AS21" s="25">
        <f t="shared" si="23"/>
        <v>0</v>
      </c>
      <c r="AT21" s="25">
        <f t="shared" si="24"/>
        <v>0</v>
      </c>
      <c r="AU21" s="24">
        <f t="shared" si="25"/>
        <v>0.11143417019617445</v>
      </c>
      <c r="AV21" s="24">
        <f t="shared" si="26"/>
        <v>0.88856582980382559</v>
      </c>
      <c r="AW21" s="24">
        <f t="shared" si="27"/>
        <v>0</v>
      </c>
      <c r="AX21" s="24">
        <f t="shared" si="28"/>
        <v>0</v>
      </c>
      <c r="AY21" s="7">
        <f t="shared" si="29"/>
        <v>1</v>
      </c>
      <c r="AZ21" s="37">
        <f t="shared" si="38"/>
        <v>-36.945015939934756</v>
      </c>
      <c r="BA21" s="37"/>
      <c r="BB21" s="26">
        <f t="shared" si="30"/>
        <v>-60.438471902085844</v>
      </c>
      <c r="BC21" s="27">
        <f t="shared" si="31"/>
        <v>-12.282280261157908</v>
      </c>
      <c r="BD21" s="28">
        <f t="shared" si="32"/>
        <v>-50.283628879562073</v>
      </c>
      <c r="BE21" s="28"/>
      <c r="BF21" s="28"/>
      <c r="BG21" s="28">
        <f t="shared" si="33"/>
        <v>0.12282280261157909</v>
      </c>
      <c r="BH21" s="28">
        <f t="shared" si="34"/>
        <v>0.96473164338738171</v>
      </c>
      <c r="BI21" s="28">
        <f t="shared" si="35"/>
        <v>0</v>
      </c>
      <c r="BJ21" s="28">
        <f t="shared" si="36"/>
        <v>0</v>
      </c>
      <c r="BK21" s="29">
        <f t="shared" si="39"/>
        <v>1.0875544459989608</v>
      </c>
      <c r="BL21" s="28">
        <f t="shared" si="37"/>
        <v>-57.528990268851118</v>
      </c>
      <c r="BM21" s="44">
        <f t="shared" si="40"/>
        <v>-60</v>
      </c>
      <c r="BN21" s="83">
        <f t="shared" si="41"/>
        <v>-58.992433259004777</v>
      </c>
      <c r="BO21" s="83">
        <f t="shared" si="42"/>
        <v>-60.438471902085844</v>
      </c>
      <c r="BP21" s="83">
        <f t="shared" si="43"/>
        <v>-57.528990268851118</v>
      </c>
    </row>
    <row r="22" spans="1:68" s="47" customFormat="1" x14ac:dyDescent="0.25">
      <c r="A22" s="2" t="s">
        <v>48</v>
      </c>
      <c r="B22" s="17">
        <v>-100</v>
      </c>
      <c r="C22" s="17">
        <v>-50</v>
      </c>
      <c r="D22" s="17"/>
      <c r="E22" s="17"/>
      <c r="F22" s="4">
        <v>0.1</v>
      </c>
      <c r="G22" s="4">
        <f t="shared" si="0"/>
        <v>0.9</v>
      </c>
      <c r="H22" s="4"/>
      <c r="I22" s="4"/>
      <c r="J22" s="18">
        <v>-59</v>
      </c>
      <c r="K22" s="3"/>
      <c r="L22" s="3"/>
      <c r="M22" s="6">
        <f t="shared" si="1"/>
        <v>0.125</v>
      </c>
      <c r="N22" s="6">
        <f t="shared" si="2"/>
        <v>0.33300000000000002</v>
      </c>
      <c r="O22" s="19">
        <f t="shared" si="3"/>
        <v>1</v>
      </c>
      <c r="P22" s="20">
        <f t="shared" si="4"/>
        <v>-55.005000000000003</v>
      </c>
      <c r="Q22" s="21"/>
      <c r="R22" s="21"/>
      <c r="S22" s="2">
        <f t="shared" si="5"/>
        <v>0.125</v>
      </c>
      <c r="T22" s="70">
        <f t="shared" si="6"/>
        <v>0.33300000000000002</v>
      </c>
      <c r="U22" s="22">
        <f t="shared" si="7"/>
        <v>-55</v>
      </c>
      <c r="V22" s="22">
        <f t="shared" si="8"/>
        <v>-40</v>
      </c>
      <c r="W22" s="22">
        <f t="shared" si="9"/>
        <v>15</v>
      </c>
      <c r="X22" s="22">
        <f t="shared" si="10"/>
        <v>-45</v>
      </c>
      <c r="Y22" s="22">
        <f t="shared" si="11"/>
        <v>5</v>
      </c>
      <c r="Z22" s="22">
        <f t="shared" si="12"/>
        <v>0</v>
      </c>
      <c r="AA22" s="22">
        <f t="shared" si="13"/>
        <v>0</v>
      </c>
      <c r="AB22" s="22">
        <f t="shared" si="14"/>
        <v>-150</v>
      </c>
      <c r="AC22" s="2">
        <f t="shared" si="15"/>
        <v>1</v>
      </c>
      <c r="AD22" s="2">
        <f t="shared" si="16"/>
        <v>1</v>
      </c>
      <c r="AE22" s="2">
        <f t="shared" si="17"/>
        <v>0</v>
      </c>
      <c r="AF22" s="2">
        <f t="shared" si="18"/>
        <v>0</v>
      </c>
      <c r="AG22" s="2">
        <f t="shared" si="19"/>
        <v>2</v>
      </c>
      <c r="AH22" s="23">
        <v>-100</v>
      </c>
      <c r="AI22" s="23">
        <v>-50</v>
      </c>
      <c r="AJ22" s="23"/>
      <c r="AK22" s="23"/>
      <c r="AL22" s="24">
        <v>0.1</v>
      </c>
      <c r="AM22" s="24">
        <f t="shared" si="20"/>
        <v>0.9</v>
      </c>
      <c r="AN22" s="24"/>
      <c r="AO22" s="24"/>
      <c r="AP22" s="24" t="s">
        <v>164</v>
      </c>
      <c r="AQ22" s="25">
        <f t="shared" si="21"/>
        <v>-57.543993733715695</v>
      </c>
      <c r="AR22" s="25">
        <f t="shared" si="22"/>
        <v>-31.267532059704937</v>
      </c>
      <c r="AS22" s="25">
        <f t="shared" si="23"/>
        <v>0</v>
      </c>
      <c r="AT22" s="25">
        <f t="shared" si="24"/>
        <v>0</v>
      </c>
      <c r="AU22" s="24">
        <f t="shared" si="25"/>
        <v>0.17014542807717595</v>
      </c>
      <c r="AV22" s="24">
        <f t="shared" si="26"/>
        <v>0.82985457192282408</v>
      </c>
      <c r="AW22" s="24">
        <f t="shared" si="27"/>
        <v>0</v>
      </c>
      <c r="AX22" s="24">
        <f t="shared" si="28"/>
        <v>0</v>
      </c>
      <c r="AY22" s="7">
        <f t="shared" si="29"/>
        <v>1</v>
      </c>
      <c r="AZ22" s="37">
        <f t="shared" si="38"/>
        <v>-35.738351879583007</v>
      </c>
      <c r="BA22" s="37"/>
      <c r="BB22" s="26">
        <f t="shared" si="30"/>
        <v>-58.200349355120629</v>
      </c>
      <c r="BC22" s="27">
        <f t="shared" si="31"/>
        <v>-13.301748766459198</v>
      </c>
      <c r="BD22" s="28">
        <f t="shared" si="32"/>
        <v>-49.770522075883349</v>
      </c>
      <c r="BE22" s="28"/>
      <c r="BF22" s="28"/>
      <c r="BG22" s="28">
        <f t="shared" si="33"/>
        <v>0.199526231496888</v>
      </c>
      <c r="BH22" s="28">
        <f t="shared" si="34"/>
        <v>0.92890169768537101</v>
      </c>
      <c r="BI22" s="28">
        <f t="shared" si="35"/>
        <v>0</v>
      </c>
      <c r="BJ22" s="28">
        <f t="shared" si="36"/>
        <v>0</v>
      </c>
      <c r="BK22" s="29">
        <f t="shared" si="39"/>
        <v>1.128427929182259</v>
      </c>
      <c r="BL22" s="28">
        <f t="shared" si="37"/>
        <v>-55.893929254347071</v>
      </c>
      <c r="BM22" s="44">
        <f t="shared" si="40"/>
        <v>-59</v>
      </c>
      <c r="BN22" s="83">
        <f t="shared" si="41"/>
        <v>-55.005000000000003</v>
      </c>
      <c r="BO22" s="83">
        <f t="shared" si="42"/>
        <v>-58.200349355120629</v>
      </c>
      <c r="BP22" s="83">
        <f t="shared" si="43"/>
        <v>-55.893929254347071</v>
      </c>
    </row>
    <row r="23" spans="1:68" s="47" customFormat="1" x14ac:dyDescent="0.25">
      <c r="A23" s="2" t="s">
        <v>48</v>
      </c>
      <c r="B23" s="17">
        <v>-100</v>
      </c>
      <c r="C23" s="17">
        <v>0</v>
      </c>
      <c r="D23" s="17"/>
      <c r="E23" s="17"/>
      <c r="F23" s="4">
        <v>0.5</v>
      </c>
      <c r="G23" s="4">
        <f t="shared" si="0"/>
        <v>0.5</v>
      </c>
      <c r="H23" s="4"/>
      <c r="I23" s="4"/>
      <c r="J23" s="18">
        <v>-42</v>
      </c>
      <c r="K23" s="3"/>
      <c r="L23" s="3"/>
      <c r="M23" s="6">
        <f t="shared" si="1"/>
        <v>0.125</v>
      </c>
      <c r="N23" s="6">
        <f t="shared" si="2"/>
        <v>0.33300000000000002</v>
      </c>
      <c r="O23" s="19">
        <f t="shared" si="3"/>
        <v>1</v>
      </c>
      <c r="P23" s="20">
        <f t="shared" si="4"/>
        <v>-33.349999999999994</v>
      </c>
      <c r="Q23" s="21"/>
      <c r="R23" s="21"/>
      <c r="S23" s="2">
        <f t="shared" si="5"/>
        <v>0.125</v>
      </c>
      <c r="T23" s="70">
        <f t="shared" si="6"/>
        <v>0.33300000000000002</v>
      </c>
      <c r="U23" s="22">
        <f t="shared" si="7"/>
        <v>-50</v>
      </c>
      <c r="V23" s="22">
        <f t="shared" si="8"/>
        <v>0</v>
      </c>
      <c r="W23" s="22">
        <f t="shared" si="9"/>
        <v>50</v>
      </c>
      <c r="X23" s="22">
        <f t="shared" si="10"/>
        <v>-50</v>
      </c>
      <c r="Y23" s="22">
        <f t="shared" si="11"/>
        <v>50</v>
      </c>
      <c r="Z23" s="22">
        <f t="shared" si="12"/>
        <v>0</v>
      </c>
      <c r="AA23" s="22">
        <f t="shared" si="13"/>
        <v>0</v>
      </c>
      <c r="AB23" s="22">
        <f t="shared" si="14"/>
        <v>-100</v>
      </c>
      <c r="AC23" s="2">
        <f t="shared" si="15"/>
        <v>1</v>
      </c>
      <c r="AD23" s="2">
        <f t="shared" si="16"/>
        <v>1</v>
      </c>
      <c r="AE23" s="2">
        <f t="shared" si="17"/>
        <v>0</v>
      </c>
      <c r="AF23" s="2">
        <f t="shared" si="18"/>
        <v>0</v>
      </c>
      <c r="AG23" s="2">
        <f t="shared" si="19"/>
        <v>2</v>
      </c>
      <c r="AH23" s="23">
        <v>-100</v>
      </c>
      <c r="AI23" s="23">
        <v>0</v>
      </c>
      <c r="AJ23" s="23"/>
      <c r="AK23" s="23"/>
      <c r="AL23" s="24">
        <v>0.5</v>
      </c>
      <c r="AM23" s="24">
        <f t="shared" si="20"/>
        <v>0.5</v>
      </c>
      <c r="AN23" s="24"/>
      <c r="AO23" s="24"/>
      <c r="AP23" s="24" t="s">
        <v>164</v>
      </c>
      <c r="AQ23" s="25">
        <f t="shared" si="21"/>
        <v>-57.543993733715695</v>
      </c>
      <c r="AR23" s="25">
        <f t="shared" si="22"/>
        <v>0</v>
      </c>
      <c r="AS23" s="25">
        <f t="shared" si="23"/>
        <v>0</v>
      </c>
      <c r="AT23" s="25">
        <f t="shared" si="24"/>
        <v>0</v>
      </c>
      <c r="AU23" s="24">
        <f t="shared" si="25"/>
        <v>0.45398754952402959</v>
      </c>
      <c r="AV23" s="24">
        <f t="shared" si="26"/>
        <v>0.54601245047597047</v>
      </c>
      <c r="AW23" s="24">
        <f t="shared" si="27"/>
        <v>0</v>
      </c>
      <c r="AX23" s="24">
        <f t="shared" si="28"/>
        <v>0</v>
      </c>
      <c r="AY23" s="7">
        <f t="shared" si="29"/>
        <v>1</v>
      </c>
      <c r="AZ23" s="37">
        <f t="shared" si="38"/>
        <v>-26.124256704995702</v>
      </c>
      <c r="BA23" s="37"/>
      <c r="BB23" s="26">
        <f t="shared" si="30"/>
        <v>-40.764038916035091</v>
      </c>
      <c r="BC23" s="27">
        <f t="shared" si="31"/>
        <v>-41.038147111497217</v>
      </c>
      <c r="BD23" s="28">
        <f t="shared" si="32"/>
        <v>0</v>
      </c>
      <c r="BE23" s="28"/>
      <c r="BF23" s="28"/>
      <c r="BG23" s="28">
        <f t="shared" si="33"/>
        <v>0.61557220667245816</v>
      </c>
      <c r="BH23" s="28">
        <f t="shared" si="34"/>
        <v>0.61557220667245816</v>
      </c>
      <c r="BI23" s="28">
        <f t="shared" si="35"/>
        <v>0</v>
      </c>
      <c r="BJ23" s="28">
        <f t="shared" si="36"/>
        <v>0</v>
      </c>
      <c r="BK23" s="29">
        <f t="shared" si="39"/>
        <v>1.2311444133449163</v>
      </c>
      <c r="BL23" s="28">
        <f t="shared" si="37"/>
        <v>-33.333333333333336</v>
      </c>
      <c r="BM23" s="44">
        <f t="shared" si="40"/>
        <v>-42</v>
      </c>
      <c r="BN23" s="83">
        <f t="shared" si="41"/>
        <v>-33.349999999999994</v>
      </c>
      <c r="BO23" s="83">
        <f t="shared" si="42"/>
        <v>-40.764038916035091</v>
      </c>
      <c r="BP23" s="83">
        <f t="shared" si="43"/>
        <v>-33.333333333333336</v>
      </c>
    </row>
    <row r="24" spans="1:68" s="47" customFormat="1" x14ac:dyDescent="0.25">
      <c r="A24" s="2" t="s">
        <v>48</v>
      </c>
      <c r="B24" s="17">
        <v>-50</v>
      </c>
      <c r="C24" s="17">
        <v>0</v>
      </c>
      <c r="D24" s="17"/>
      <c r="E24" s="17"/>
      <c r="F24" s="4">
        <v>0.9</v>
      </c>
      <c r="G24" s="4">
        <f t="shared" si="0"/>
        <v>9.9999999999999978E-2</v>
      </c>
      <c r="H24" s="4"/>
      <c r="I24" s="4"/>
      <c r="J24" s="18">
        <v>-39</v>
      </c>
      <c r="K24" s="3"/>
      <c r="L24" s="3"/>
      <c r="M24" s="6">
        <f t="shared" si="1"/>
        <v>0.125</v>
      </c>
      <c r="N24" s="6">
        <f t="shared" si="2"/>
        <v>0.33300000000000002</v>
      </c>
      <c r="O24" s="19">
        <f t="shared" si="3"/>
        <v>1</v>
      </c>
      <c r="P24" s="20">
        <f t="shared" si="4"/>
        <v>-35.005000000000003</v>
      </c>
      <c r="Q24" s="21"/>
      <c r="R24" s="21"/>
      <c r="S24" s="2">
        <f t="shared" si="5"/>
        <v>0.125</v>
      </c>
      <c r="T24" s="70">
        <f t="shared" si="6"/>
        <v>0.33300000000000002</v>
      </c>
      <c r="U24" s="22">
        <f t="shared" si="7"/>
        <v>-45</v>
      </c>
      <c r="V24" s="22">
        <f t="shared" si="8"/>
        <v>40</v>
      </c>
      <c r="W24" s="22">
        <f t="shared" si="9"/>
        <v>14.999999999999998</v>
      </c>
      <c r="X24" s="22">
        <f t="shared" si="10"/>
        <v>-5</v>
      </c>
      <c r="Y24" s="22">
        <f t="shared" si="11"/>
        <v>45</v>
      </c>
      <c r="Z24" s="22">
        <f t="shared" si="12"/>
        <v>0</v>
      </c>
      <c r="AA24" s="22">
        <f t="shared" si="13"/>
        <v>0</v>
      </c>
      <c r="AB24" s="22">
        <f t="shared" si="14"/>
        <v>-50</v>
      </c>
      <c r="AC24" s="2">
        <f t="shared" si="15"/>
        <v>1</v>
      </c>
      <c r="AD24" s="2">
        <f t="shared" si="16"/>
        <v>1</v>
      </c>
      <c r="AE24" s="2">
        <f t="shared" si="17"/>
        <v>0</v>
      </c>
      <c r="AF24" s="2">
        <f t="shared" si="18"/>
        <v>0</v>
      </c>
      <c r="AG24" s="2">
        <f t="shared" si="19"/>
        <v>2</v>
      </c>
      <c r="AH24" s="23">
        <v>-50</v>
      </c>
      <c r="AI24" s="23">
        <v>0</v>
      </c>
      <c r="AJ24" s="23"/>
      <c r="AK24" s="23"/>
      <c r="AL24" s="24">
        <v>0.9</v>
      </c>
      <c r="AM24" s="24">
        <f t="shared" si="20"/>
        <v>9.9999999999999978E-2</v>
      </c>
      <c r="AN24" s="24"/>
      <c r="AO24" s="24"/>
      <c r="AP24" s="24" t="s">
        <v>164</v>
      </c>
      <c r="AQ24" s="25">
        <f t="shared" si="21"/>
        <v>-31.267532059704937</v>
      </c>
      <c r="AR24" s="25">
        <f t="shared" si="22"/>
        <v>0</v>
      </c>
      <c r="AS24" s="25">
        <f t="shared" si="23"/>
        <v>0</v>
      </c>
      <c r="AT24" s="25">
        <f t="shared" si="24"/>
        <v>0</v>
      </c>
      <c r="AU24" s="24">
        <f t="shared" si="25"/>
        <v>0.77490348723073499</v>
      </c>
      <c r="AV24" s="24">
        <f t="shared" si="26"/>
        <v>0.22509651276926501</v>
      </c>
      <c r="AW24" s="24">
        <f t="shared" si="27"/>
        <v>0</v>
      </c>
      <c r="AX24" s="24">
        <f t="shared" si="28"/>
        <v>0</v>
      </c>
      <c r="AY24" s="7">
        <f t="shared" si="29"/>
        <v>1</v>
      </c>
      <c r="AZ24" s="37">
        <f t="shared" si="38"/>
        <v>-24.229319630164163</v>
      </c>
      <c r="BA24" s="37"/>
      <c r="BB24" s="26">
        <f t="shared" si="30"/>
        <v>-37.420968358921662</v>
      </c>
      <c r="BC24" s="27">
        <f t="shared" si="31"/>
        <v>-30.963389922845696</v>
      </c>
      <c r="BD24" s="28">
        <f t="shared" si="32"/>
        <v>0</v>
      </c>
      <c r="BE24" s="28"/>
      <c r="BF24" s="28"/>
      <c r="BG24" s="28">
        <f t="shared" si="33"/>
        <v>0.92890169768537101</v>
      </c>
      <c r="BH24" s="28">
        <f t="shared" si="34"/>
        <v>0.19952623149688797</v>
      </c>
      <c r="BI24" s="28">
        <f t="shared" si="35"/>
        <v>0</v>
      </c>
      <c r="BJ24" s="28">
        <f t="shared" si="36"/>
        <v>0</v>
      </c>
      <c r="BK24" s="29">
        <f t="shared" si="39"/>
        <v>1.128427929182259</v>
      </c>
      <c r="BL24" s="28">
        <f t="shared" si="37"/>
        <v>-27.439404078986261</v>
      </c>
      <c r="BM24" s="44">
        <f t="shared" si="40"/>
        <v>-39</v>
      </c>
      <c r="BN24" s="83">
        <f t="shared" si="41"/>
        <v>-35.005000000000003</v>
      </c>
      <c r="BO24" s="83">
        <f t="shared" si="42"/>
        <v>-37.420968358921662</v>
      </c>
      <c r="BP24" s="83">
        <f t="shared" si="43"/>
        <v>-27.439404078986261</v>
      </c>
    </row>
    <row r="25" spans="1:68" s="47" customFormat="1" x14ac:dyDescent="0.25">
      <c r="A25" s="2" t="s">
        <v>48</v>
      </c>
      <c r="B25" s="17">
        <v>-100</v>
      </c>
      <c r="C25" s="17">
        <v>0</v>
      </c>
      <c r="D25" s="17"/>
      <c r="E25" s="17"/>
      <c r="F25" s="4">
        <v>0.25</v>
      </c>
      <c r="G25" s="4">
        <f t="shared" si="0"/>
        <v>0.75</v>
      </c>
      <c r="H25" s="4"/>
      <c r="I25" s="4"/>
      <c r="J25" s="18">
        <v>-23.5</v>
      </c>
      <c r="K25" s="3"/>
      <c r="L25" s="3"/>
      <c r="M25" s="6">
        <f t="shared" si="1"/>
        <v>0.125</v>
      </c>
      <c r="N25" s="6">
        <f t="shared" si="2"/>
        <v>0.33300000000000002</v>
      </c>
      <c r="O25" s="19">
        <f t="shared" si="3"/>
        <v>1</v>
      </c>
      <c r="P25" s="20">
        <f t="shared" si="4"/>
        <v>-16.830677026989097</v>
      </c>
      <c r="Q25" s="21"/>
      <c r="R25" s="21"/>
      <c r="S25" s="2">
        <f t="shared" si="5"/>
        <v>0.125</v>
      </c>
      <c r="T25" s="70">
        <f t="shared" si="6"/>
        <v>0.33300000000000002</v>
      </c>
      <c r="U25" s="22">
        <f t="shared" si="7"/>
        <v>-25</v>
      </c>
      <c r="V25" s="22">
        <f t="shared" si="8"/>
        <v>-50</v>
      </c>
      <c r="W25" s="22">
        <f t="shared" si="9"/>
        <v>43.301270189221931</v>
      </c>
      <c r="X25" s="22">
        <f t="shared" si="10"/>
        <v>-75</v>
      </c>
      <c r="Y25" s="22">
        <f t="shared" si="11"/>
        <v>25</v>
      </c>
      <c r="Z25" s="22">
        <f t="shared" si="12"/>
        <v>0</v>
      </c>
      <c r="AA25" s="22">
        <f t="shared" si="13"/>
        <v>0</v>
      </c>
      <c r="AB25" s="22">
        <f t="shared" si="14"/>
        <v>-100</v>
      </c>
      <c r="AC25" s="2">
        <f t="shared" si="15"/>
        <v>1</v>
      </c>
      <c r="AD25" s="2">
        <f t="shared" si="16"/>
        <v>1</v>
      </c>
      <c r="AE25" s="2">
        <f t="shared" si="17"/>
        <v>0</v>
      </c>
      <c r="AF25" s="2">
        <f t="shared" si="18"/>
        <v>0</v>
      </c>
      <c r="AG25" s="2">
        <f t="shared" si="19"/>
        <v>2</v>
      </c>
      <c r="AH25" s="23">
        <v>-100</v>
      </c>
      <c r="AI25" s="23">
        <v>0</v>
      </c>
      <c r="AJ25" s="23"/>
      <c r="AK25" s="23"/>
      <c r="AL25" s="24">
        <v>0.25</v>
      </c>
      <c r="AM25" s="24">
        <f t="shared" si="20"/>
        <v>0.75</v>
      </c>
      <c r="AN25" s="24"/>
      <c r="AO25" s="24"/>
      <c r="AP25" s="24" t="s">
        <v>164</v>
      </c>
      <c r="AQ25" s="25">
        <f t="shared" si="21"/>
        <v>-57.543993733715695</v>
      </c>
      <c r="AR25" s="25">
        <f t="shared" si="22"/>
        <v>0</v>
      </c>
      <c r="AS25" s="25">
        <f t="shared" si="23"/>
        <v>0</v>
      </c>
      <c r="AT25" s="25">
        <f t="shared" si="24"/>
        <v>0</v>
      </c>
      <c r="AU25" s="24">
        <f t="shared" si="25"/>
        <v>0.29351854999041305</v>
      </c>
      <c r="AV25" s="24">
        <f t="shared" si="26"/>
        <v>0.70648145000958695</v>
      </c>
      <c r="AW25" s="24">
        <f t="shared" si="27"/>
        <v>0</v>
      </c>
      <c r="AX25" s="24">
        <f t="shared" si="28"/>
        <v>0</v>
      </c>
      <c r="AY25" s="7">
        <f t="shared" si="29"/>
        <v>1</v>
      </c>
      <c r="AZ25" s="37">
        <f t="shared" si="38"/>
        <v>-16.890229601377644</v>
      </c>
      <c r="BA25" s="37"/>
      <c r="BB25" s="26">
        <f t="shared" si="30"/>
        <v>-24.833641165292548</v>
      </c>
      <c r="BC25" s="27">
        <f t="shared" si="31"/>
        <v>-25.261942775173306</v>
      </c>
      <c r="BD25" s="28">
        <f t="shared" si="32"/>
        <v>0</v>
      </c>
      <c r="BE25" s="28"/>
      <c r="BF25" s="28"/>
      <c r="BG25" s="28">
        <f t="shared" si="33"/>
        <v>0.37892914162759955</v>
      </c>
      <c r="BH25" s="28">
        <f t="shared" si="34"/>
        <v>0.8176037681770133</v>
      </c>
      <c r="BI25" s="28">
        <f t="shared" si="35"/>
        <v>0</v>
      </c>
      <c r="BJ25" s="28">
        <f t="shared" si="36"/>
        <v>0</v>
      </c>
      <c r="BK25" s="29">
        <f t="shared" si="39"/>
        <v>1.1965329098046129</v>
      </c>
      <c r="BL25" s="28">
        <f t="shared" si="37"/>
        <v>-21.112618439636933</v>
      </c>
      <c r="BM25" s="44">
        <f t="shared" si="40"/>
        <v>-23.5</v>
      </c>
      <c r="BN25" s="83">
        <f t="shared" si="41"/>
        <v>-16.830677026989097</v>
      </c>
      <c r="BO25" s="83">
        <f t="shared" si="42"/>
        <v>-24.833641165292548</v>
      </c>
      <c r="BP25" s="83">
        <f t="shared" si="43"/>
        <v>-21.112618439636933</v>
      </c>
    </row>
    <row r="26" spans="1:68" s="47" customFormat="1" x14ac:dyDescent="0.25">
      <c r="A26" s="2" t="s">
        <v>48</v>
      </c>
      <c r="B26" s="17">
        <v>-50</v>
      </c>
      <c r="C26" s="17">
        <v>0</v>
      </c>
      <c r="D26" s="17"/>
      <c r="E26" s="17"/>
      <c r="F26" s="4">
        <v>0.5</v>
      </c>
      <c r="G26" s="4">
        <f t="shared" si="0"/>
        <v>0.5</v>
      </c>
      <c r="H26" s="4"/>
      <c r="I26" s="4"/>
      <c r="J26" s="18">
        <v>-21</v>
      </c>
      <c r="K26" s="3"/>
      <c r="L26" s="3"/>
      <c r="M26" s="6">
        <f t="shared" si="1"/>
        <v>0.125</v>
      </c>
      <c r="N26" s="6">
        <f t="shared" si="2"/>
        <v>0.33300000000000002</v>
      </c>
      <c r="O26" s="19">
        <f t="shared" si="3"/>
        <v>1</v>
      </c>
      <c r="P26" s="20">
        <f t="shared" si="4"/>
        <v>-16.674999999999997</v>
      </c>
      <c r="Q26" s="21"/>
      <c r="R26" s="21"/>
      <c r="S26" s="2">
        <f t="shared" si="5"/>
        <v>0.125</v>
      </c>
      <c r="T26" s="70">
        <f t="shared" si="6"/>
        <v>0.33300000000000002</v>
      </c>
      <c r="U26" s="22">
        <f t="shared" si="7"/>
        <v>-25</v>
      </c>
      <c r="V26" s="22">
        <f t="shared" si="8"/>
        <v>0</v>
      </c>
      <c r="W26" s="22">
        <f t="shared" si="9"/>
        <v>25</v>
      </c>
      <c r="X26" s="22">
        <f t="shared" si="10"/>
        <v>-25</v>
      </c>
      <c r="Y26" s="22">
        <f t="shared" si="11"/>
        <v>25</v>
      </c>
      <c r="Z26" s="22">
        <f t="shared" si="12"/>
        <v>0</v>
      </c>
      <c r="AA26" s="22">
        <f t="shared" si="13"/>
        <v>0</v>
      </c>
      <c r="AB26" s="22">
        <f t="shared" si="14"/>
        <v>-50</v>
      </c>
      <c r="AC26" s="2">
        <f t="shared" si="15"/>
        <v>1</v>
      </c>
      <c r="AD26" s="2">
        <f t="shared" si="16"/>
        <v>1</v>
      </c>
      <c r="AE26" s="2">
        <f t="shared" si="17"/>
        <v>0</v>
      </c>
      <c r="AF26" s="2">
        <f t="shared" si="18"/>
        <v>0</v>
      </c>
      <c r="AG26" s="2">
        <f t="shared" si="19"/>
        <v>2</v>
      </c>
      <c r="AH26" s="23">
        <v>-50</v>
      </c>
      <c r="AI26" s="23">
        <v>0</v>
      </c>
      <c r="AJ26" s="23"/>
      <c r="AK26" s="23"/>
      <c r="AL26" s="24">
        <v>0.5</v>
      </c>
      <c r="AM26" s="24">
        <f t="shared" si="20"/>
        <v>0.5</v>
      </c>
      <c r="AN26" s="24"/>
      <c r="AO26" s="24"/>
      <c r="AP26" s="24" t="s">
        <v>164</v>
      </c>
      <c r="AQ26" s="25">
        <f t="shared" si="21"/>
        <v>-31.267532059704937</v>
      </c>
      <c r="AR26" s="25">
        <f t="shared" si="22"/>
        <v>0</v>
      </c>
      <c r="AS26" s="25">
        <f t="shared" si="23"/>
        <v>0</v>
      </c>
      <c r="AT26" s="25">
        <f t="shared" si="24"/>
        <v>0</v>
      </c>
      <c r="AU26" s="24">
        <f t="shared" si="25"/>
        <v>0.45398754952402959</v>
      </c>
      <c r="AV26" s="24">
        <f t="shared" si="26"/>
        <v>0.54601245047597047</v>
      </c>
      <c r="AW26" s="24">
        <f t="shared" si="27"/>
        <v>0</v>
      </c>
      <c r="AX26" s="24">
        <f t="shared" si="28"/>
        <v>0</v>
      </c>
      <c r="AY26" s="7">
        <f t="shared" si="29"/>
        <v>1</v>
      </c>
      <c r="AZ26" s="37">
        <f t="shared" si="38"/>
        <v>-14.195070259449478</v>
      </c>
      <c r="BA26" s="37"/>
      <c r="BB26" s="26">
        <f t="shared" si="30"/>
        <v>-20.382019458017552</v>
      </c>
      <c r="BC26" s="27">
        <f t="shared" si="31"/>
        <v>-20.519073555748609</v>
      </c>
      <c r="BD26" s="28">
        <f t="shared" si="32"/>
        <v>0</v>
      </c>
      <c r="BE26" s="28"/>
      <c r="BF26" s="28"/>
      <c r="BG26" s="28">
        <f t="shared" si="33"/>
        <v>0.61557220667245816</v>
      </c>
      <c r="BH26" s="28">
        <f t="shared" si="34"/>
        <v>0.61557220667245816</v>
      </c>
      <c r="BI26" s="28">
        <f t="shared" si="35"/>
        <v>0</v>
      </c>
      <c r="BJ26" s="28">
        <f t="shared" si="36"/>
        <v>0</v>
      </c>
      <c r="BK26" s="29">
        <f t="shared" si="39"/>
        <v>1.2311444133449163</v>
      </c>
      <c r="BL26" s="28">
        <f t="shared" si="37"/>
        <v>-16.666666666666668</v>
      </c>
      <c r="BM26" s="44">
        <f t="shared" si="40"/>
        <v>-21</v>
      </c>
      <c r="BN26" s="83">
        <f t="shared" si="41"/>
        <v>-16.674999999999997</v>
      </c>
      <c r="BO26" s="83">
        <f t="shared" si="42"/>
        <v>-20.382019458017552</v>
      </c>
      <c r="BP26" s="83">
        <f t="shared" si="43"/>
        <v>-16.666666666666668</v>
      </c>
    </row>
    <row r="27" spans="1:68" s="47" customFormat="1" x14ac:dyDescent="0.25">
      <c r="A27" s="2" t="s">
        <v>48</v>
      </c>
      <c r="B27" s="17">
        <v>-200</v>
      </c>
      <c r="C27" s="17">
        <v>0</v>
      </c>
      <c r="D27" s="17"/>
      <c r="E27" s="17"/>
      <c r="F27" s="4">
        <v>0.1</v>
      </c>
      <c r="G27" s="4">
        <f t="shared" si="0"/>
        <v>0.9</v>
      </c>
      <c r="H27" s="4"/>
      <c r="I27" s="4"/>
      <c r="J27" s="18">
        <v>-23</v>
      </c>
      <c r="K27" s="3"/>
      <c r="L27" s="3"/>
      <c r="M27" s="6">
        <f t="shared" si="1"/>
        <v>0.125</v>
      </c>
      <c r="N27" s="6">
        <f t="shared" si="2"/>
        <v>0.33300000000000002</v>
      </c>
      <c r="O27" s="19">
        <f t="shared" si="3"/>
        <v>1</v>
      </c>
      <c r="P27" s="20">
        <f t="shared" si="4"/>
        <v>-20.02</v>
      </c>
      <c r="Q27" s="21"/>
      <c r="R27" s="21"/>
      <c r="S27" s="2">
        <f t="shared" si="5"/>
        <v>0.125</v>
      </c>
      <c r="T27" s="70">
        <f t="shared" si="6"/>
        <v>0.33300000000000002</v>
      </c>
      <c r="U27" s="22">
        <f t="shared" si="7"/>
        <v>-20</v>
      </c>
      <c r="V27" s="22">
        <f t="shared" si="8"/>
        <v>-160</v>
      </c>
      <c r="W27" s="22">
        <f t="shared" si="9"/>
        <v>60</v>
      </c>
      <c r="X27" s="22">
        <f t="shared" si="10"/>
        <v>-180</v>
      </c>
      <c r="Y27" s="22">
        <f t="shared" si="11"/>
        <v>20</v>
      </c>
      <c r="Z27" s="22">
        <f t="shared" si="12"/>
        <v>0</v>
      </c>
      <c r="AA27" s="22">
        <f t="shared" si="13"/>
        <v>0</v>
      </c>
      <c r="AB27" s="22">
        <f t="shared" si="14"/>
        <v>-200</v>
      </c>
      <c r="AC27" s="2">
        <f t="shared" si="15"/>
        <v>1</v>
      </c>
      <c r="AD27" s="2">
        <f t="shared" si="16"/>
        <v>1</v>
      </c>
      <c r="AE27" s="2">
        <f t="shared" si="17"/>
        <v>0</v>
      </c>
      <c r="AF27" s="2">
        <f t="shared" si="18"/>
        <v>0</v>
      </c>
      <c r="AG27" s="2">
        <f t="shared" si="19"/>
        <v>2</v>
      </c>
      <c r="AH27" s="23">
        <v>-200</v>
      </c>
      <c r="AI27" s="23">
        <v>0</v>
      </c>
      <c r="AJ27" s="23"/>
      <c r="AK27" s="23"/>
      <c r="AL27" s="24">
        <v>0.1</v>
      </c>
      <c r="AM27" s="24">
        <f t="shared" si="20"/>
        <v>0.9</v>
      </c>
      <c r="AN27" s="24"/>
      <c r="AO27" s="24"/>
      <c r="AP27" s="24" t="s">
        <v>164</v>
      </c>
      <c r="AQ27" s="25">
        <f t="shared" si="21"/>
        <v>-105.90254480280072</v>
      </c>
      <c r="AR27" s="25">
        <f t="shared" si="22"/>
        <v>0</v>
      </c>
      <c r="AS27" s="25">
        <f t="shared" si="23"/>
        <v>0</v>
      </c>
      <c r="AT27" s="25">
        <f t="shared" si="24"/>
        <v>0</v>
      </c>
      <c r="AU27" s="24">
        <f t="shared" si="25"/>
        <v>0.17014542807717595</v>
      </c>
      <c r="AV27" s="24">
        <f t="shared" si="26"/>
        <v>0.82985457192282408</v>
      </c>
      <c r="AW27" s="24">
        <f t="shared" si="27"/>
        <v>0</v>
      </c>
      <c r="AX27" s="24">
        <f t="shared" si="28"/>
        <v>0</v>
      </c>
      <c r="AY27" s="7">
        <f t="shared" si="29"/>
        <v>1</v>
      </c>
      <c r="AZ27" s="37">
        <f t="shared" si="38"/>
        <v>-18.018833819934834</v>
      </c>
      <c r="BA27" s="37"/>
      <c r="BB27" s="26">
        <f t="shared" si="30"/>
        <v>-26.72773374680779</v>
      </c>
      <c r="BC27" s="27">
        <f t="shared" si="31"/>
        <v>-26.603497532918396</v>
      </c>
      <c r="BD27" s="28">
        <f t="shared" si="32"/>
        <v>0</v>
      </c>
      <c r="BE27" s="28"/>
      <c r="BF27" s="28"/>
      <c r="BG27" s="28">
        <f t="shared" si="33"/>
        <v>0.199526231496888</v>
      </c>
      <c r="BH27" s="28">
        <f t="shared" si="34"/>
        <v>0.92890169768537101</v>
      </c>
      <c r="BI27" s="28">
        <f t="shared" si="35"/>
        <v>0</v>
      </c>
      <c r="BJ27" s="28">
        <f t="shared" si="36"/>
        <v>0</v>
      </c>
      <c r="BK27" s="29">
        <f t="shared" si="39"/>
        <v>1.128427929182259</v>
      </c>
      <c r="BL27" s="28">
        <f t="shared" si="37"/>
        <v>-23.575717017388278</v>
      </c>
      <c r="BM27" s="44">
        <f t="shared" si="40"/>
        <v>-23</v>
      </c>
      <c r="BN27" s="83">
        <f t="shared" si="41"/>
        <v>-20.02</v>
      </c>
      <c r="BO27" s="83">
        <f t="shared" si="42"/>
        <v>-26.72773374680779</v>
      </c>
      <c r="BP27" s="83">
        <f t="shared" si="43"/>
        <v>-23.575717017388278</v>
      </c>
    </row>
    <row r="28" spans="1:68" s="47" customFormat="1" x14ac:dyDescent="0.25">
      <c r="A28" s="2" t="s">
        <v>48</v>
      </c>
      <c r="B28" s="17">
        <v>-100</v>
      </c>
      <c r="C28" s="17">
        <v>0</v>
      </c>
      <c r="D28" s="17"/>
      <c r="E28" s="17"/>
      <c r="F28" s="4">
        <v>0.05</v>
      </c>
      <c r="G28" s="4">
        <f t="shared" si="0"/>
        <v>0.95</v>
      </c>
      <c r="H28" s="4"/>
      <c r="I28" s="4"/>
      <c r="J28" s="18">
        <v>-8</v>
      </c>
      <c r="K28" s="3"/>
      <c r="L28" s="3"/>
      <c r="M28" s="6">
        <f t="shared" si="1"/>
        <v>0.125</v>
      </c>
      <c r="N28" s="6">
        <f t="shared" si="2"/>
        <v>0.33300000000000002</v>
      </c>
      <c r="O28" s="19">
        <f t="shared" si="3"/>
        <v>1</v>
      </c>
      <c r="P28" s="20">
        <f t="shared" si="4"/>
        <v>-8.9924332590047769</v>
      </c>
      <c r="Q28" s="21"/>
      <c r="R28" s="21"/>
      <c r="S28" s="2">
        <f t="shared" si="5"/>
        <v>0.125</v>
      </c>
      <c r="T28" s="70">
        <f t="shared" si="6"/>
        <v>0.33300000000000002</v>
      </c>
      <c r="U28" s="22">
        <f t="shared" si="7"/>
        <v>-5</v>
      </c>
      <c r="V28" s="22">
        <f t="shared" si="8"/>
        <v>-90</v>
      </c>
      <c r="W28" s="22">
        <f t="shared" si="9"/>
        <v>21.794494717703369</v>
      </c>
      <c r="X28" s="22">
        <f t="shared" si="10"/>
        <v>-95</v>
      </c>
      <c r="Y28" s="22">
        <f t="shared" si="11"/>
        <v>5</v>
      </c>
      <c r="Z28" s="22">
        <f t="shared" si="12"/>
        <v>0</v>
      </c>
      <c r="AA28" s="22">
        <f t="shared" si="13"/>
        <v>0</v>
      </c>
      <c r="AB28" s="22">
        <f t="shared" si="14"/>
        <v>-100</v>
      </c>
      <c r="AC28" s="2">
        <f t="shared" si="15"/>
        <v>1</v>
      </c>
      <c r="AD28" s="2">
        <f t="shared" si="16"/>
        <v>1</v>
      </c>
      <c r="AE28" s="2">
        <f t="shared" si="17"/>
        <v>0</v>
      </c>
      <c r="AF28" s="2">
        <f t="shared" si="18"/>
        <v>0</v>
      </c>
      <c r="AG28" s="2">
        <f t="shared" si="19"/>
        <v>2</v>
      </c>
      <c r="AH28" s="23">
        <v>-100</v>
      </c>
      <c r="AI28" s="23">
        <v>0</v>
      </c>
      <c r="AJ28" s="23"/>
      <c r="AK28" s="23"/>
      <c r="AL28" s="24">
        <v>0.05</v>
      </c>
      <c r="AM28" s="24">
        <f t="shared" si="20"/>
        <v>0.95</v>
      </c>
      <c r="AN28" s="24"/>
      <c r="AO28" s="24"/>
      <c r="AP28" s="24" t="s">
        <v>164</v>
      </c>
      <c r="AQ28" s="25">
        <f t="shared" si="21"/>
        <v>-57.543993733715695</v>
      </c>
      <c r="AR28" s="25">
        <f t="shared" si="22"/>
        <v>0</v>
      </c>
      <c r="AS28" s="25">
        <f t="shared" si="23"/>
        <v>0</v>
      </c>
      <c r="AT28" s="25">
        <f t="shared" si="24"/>
        <v>0</v>
      </c>
      <c r="AU28" s="24">
        <f t="shared" si="25"/>
        <v>0.11143417019617445</v>
      </c>
      <c r="AV28" s="24">
        <f t="shared" si="26"/>
        <v>0.88856582980382559</v>
      </c>
      <c r="AW28" s="24">
        <f t="shared" si="27"/>
        <v>0</v>
      </c>
      <c r="AX28" s="24">
        <f t="shared" si="28"/>
        <v>0</v>
      </c>
      <c r="AY28" s="7">
        <f t="shared" si="29"/>
        <v>1</v>
      </c>
      <c r="AZ28" s="37">
        <f t="shared" si="38"/>
        <v>-6.4123671914904712</v>
      </c>
      <c r="BA28" s="37"/>
      <c r="BB28" s="26">
        <f t="shared" si="30"/>
        <v>-8.2616414849182185</v>
      </c>
      <c r="BC28" s="27">
        <f t="shared" si="31"/>
        <v>-8.1881868407719374</v>
      </c>
      <c r="BD28" s="28">
        <f t="shared" si="32"/>
        <v>0</v>
      </c>
      <c r="BE28" s="28"/>
      <c r="BF28" s="28"/>
      <c r="BG28" s="28">
        <f t="shared" si="33"/>
        <v>0.12282280261157909</v>
      </c>
      <c r="BH28" s="28">
        <f t="shared" si="34"/>
        <v>0.96473164338738171</v>
      </c>
      <c r="BI28" s="28">
        <f t="shared" si="35"/>
        <v>0</v>
      </c>
      <c r="BJ28" s="28">
        <f t="shared" si="36"/>
        <v>0</v>
      </c>
      <c r="BK28" s="29">
        <f t="shared" si="39"/>
        <v>1.0875544459989608</v>
      </c>
      <c r="BL28" s="28">
        <f t="shared" si="37"/>
        <v>-7.5289902688511114</v>
      </c>
      <c r="BM28" s="44">
        <f t="shared" si="40"/>
        <v>-8</v>
      </c>
      <c r="BN28" s="83">
        <f t="shared" si="41"/>
        <v>-8.9924332590047769</v>
      </c>
      <c r="BO28" s="83">
        <f t="shared" si="42"/>
        <v>-8.2616414849182185</v>
      </c>
      <c r="BP28" s="83">
        <f t="shared" si="43"/>
        <v>-7.5289902688511114</v>
      </c>
    </row>
    <row r="29" spans="1:68" s="47" customFormat="1" x14ac:dyDescent="0.25">
      <c r="A29" s="2" t="s">
        <v>48</v>
      </c>
      <c r="B29" s="17">
        <v>-50</v>
      </c>
      <c r="C29" s="17">
        <v>0</v>
      </c>
      <c r="D29" s="17"/>
      <c r="E29" s="17"/>
      <c r="F29" s="4">
        <v>0.1</v>
      </c>
      <c r="G29" s="4">
        <f t="shared" si="0"/>
        <v>0.9</v>
      </c>
      <c r="H29" s="4"/>
      <c r="I29" s="4"/>
      <c r="J29" s="18">
        <v>-8</v>
      </c>
      <c r="K29" s="3"/>
      <c r="L29" s="3"/>
      <c r="M29" s="6">
        <f t="shared" si="1"/>
        <v>0.125</v>
      </c>
      <c r="N29" s="6">
        <f t="shared" si="2"/>
        <v>0.33300000000000002</v>
      </c>
      <c r="O29" s="19">
        <f t="shared" si="3"/>
        <v>1</v>
      </c>
      <c r="P29" s="20">
        <f t="shared" si="4"/>
        <v>-5.0049999999999999</v>
      </c>
      <c r="Q29" s="21"/>
      <c r="R29" s="21"/>
      <c r="S29" s="2">
        <f t="shared" si="5"/>
        <v>0.125</v>
      </c>
      <c r="T29" s="70">
        <f t="shared" si="6"/>
        <v>0.33300000000000002</v>
      </c>
      <c r="U29" s="22">
        <f t="shared" si="7"/>
        <v>-5</v>
      </c>
      <c r="V29" s="22">
        <f t="shared" si="8"/>
        <v>-40</v>
      </c>
      <c r="W29" s="22">
        <f t="shared" si="9"/>
        <v>15</v>
      </c>
      <c r="X29" s="22">
        <f t="shared" si="10"/>
        <v>-45</v>
      </c>
      <c r="Y29" s="22">
        <f t="shared" si="11"/>
        <v>5</v>
      </c>
      <c r="Z29" s="22">
        <f t="shared" si="12"/>
        <v>0</v>
      </c>
      <c r="AA29" s="22">
        <f t="shared" si="13"/>
        <v>0</v>
      </c>
      <c r="AB29" s="22">
        <f t="shared" si="14"/>
        <v>-50</v>
      </c>
      <c r="AC29" s="2">
        <f t="shared" si="15"/>
        <v>1</v>
      </c>
      <c r="AD29" s="2">
        <f t="shared" si="16"/>
        <v>1</v>
      </c>
      <c r="AE29" s="2">
        <f t="shared" si="17"/>
        <v>0</v>
      </c>
      <c r="AF29" s="2">
        <f t="shared" si="18"/>
        <v>0</v>
      </c>
      <c r="AG29" s="2">
        <f t="shared" si="19"/>
        <v>2</v>
      </c>
      <c r="AH29" s="23">
        <v>-50</v>
      </c>
      <c r="AI29" s="23">
        <v>0</v>
      </c>
      <c r="AJ29" s="23"/>
      <c r="AK29" s="23"/>
      <c r="AL29" s="24">
        <v>0.1</v>
      </c>
      <c r="AM29" s="24">
        <f t="shared" si="20"/>
        <v>0.9</v>
      </c>
      <c r="AN29" s="24"/>
      <c r="AO29" s="24"/>
      <c r="AP29" s="24" t="s">
        <v>164</v>
      </c>
      <c r="AQ29" s="25">
        <f t="shared" si="21"/>
        <v>-31.267532059704937</v>
      </c>
      <c r="AR29" s="25">
        <f t="shared" si="22"/>
        <v>0</v>
      </c>
      <c r="AS29" s="25">
        <f t="shared" si="23"/>
        <v>0</v>
      </c>
      <c r="AT29" s="25">
        <f t="shared" si="24"/>
        <v>0</v>
      </c>
      <c r="AU29" s="24">
        <f t="shared" si="25"/>
        <v>0.17014542807717595</v>
      </c>
      <c r="AV29" s="24">
        <f t="shared" si="26"/>
        <v>0.82985457192282408</v>
      </c>
      <c r="AW29" s="24">
        <f t="shared" si="27"/>
        <v>0</v>
      </c>
      <c r="AX29" s="24">
        <f t="shared" si="28"/>
        <v>0</v>
      </c>
      <c r="AY29" s="7">
        <f t="shared" si="29"/>
        <v>1</v>
      </c>
      <c r="AZ29" s="37">
        <f t="shared" si="38"/>
        <v>-5.3200276272153193</v>
      </c>
      <c r="BA29" s="37"/>
      <c r="BB29" s="26">
        <f t="shared" si="30"/>
        <v>-6.6819334367019474</v>
      </c>
      <c r="BC29" s="27">
        <f t="shared" si="31"/>
        <v>-6.6508743832295991</v>
      </c>
      <c r="BD29" s="28">
        <f t="shared" si="32"/>
        <v>0</v>
      </c>
      <c r="BE29" s="28"/>
      <c r="BF29" s="28"/>
      <c r="BG29" s="28">
        <f t="shared" si="33"/>
        <v>0.199526231496888</v>
      </c>
      <c r="BH29" s="28">
        <f t="shared" si="34"/>
        <v>0.92890169768537101</v>
      </c>
      <c r="BI29" s="28">
        <f t="shared" si="35"/>
        <v>0</v>
      </c>
      <c r="BJ29" s="28">
        <f t="shared" si="36"/>
        <v>0</v>
      </c>
      <c r="BK29" s="29">
        <f t="shared" si="39"/>
        <v>1.128427929182259</v>
      </c>
      <c r="BL29" s="28">
        <f t="shared" si="37"/>
        <v>-5.8939292543470696</v>
      </c>
      <c r="BM29" s="44">
        <f t="shared" si="40"/>
        <v>-8</v>
      </c>
      <c r="BN29" s="83">
        <f t="shared" si="41"/>
        <v>-5.0049999999999999</v>
      </c>
      <c r="BO29" s="83">
        <f t="shared" si="42"/>
        <v>-6.6819334367019474</v>
      </c>
      <c r="BP29" s="83">
        <f t="shared" si="43"/>
        <v>-5.8939292543470696</v>
      </c>
    </row>
    <row r="30" spans="1:68" s="47" customFormat="1" x14ac:dyDescent="0.25">
      <c r="A30" s="2" t="s">
        <v>48</v>
      </c>
      <c r="B30" s="17">
        <v>-400</v>
      </c>
      <c r="C30" s="17">
        <v>0</v>
      </c>
      <c r="D30" s="17"/>
      <c r="E30" s="17"/>
      <c r="F30" s="4">
        <v>0.01</v>
      </c>
      <c r="G30" s="4">
        <f t="shared" si="0"/>
        <v>0.99</v>
      </c>
      <c r="H30" s="4"/>
      <c r="I30" s="4"/>
      <c r="J30" s="18">
        <v>-14</v>
      </c>
      <c r="K30" s="3"/>
      <c r="L30" s="3"/>
      <c r="M30" s="6">
        <f t="shared" si="1"/>
        <v>0.125</v>
      </c>
      <c r="N30" s="6">
        <f t="shared" si="2"/>
        <v>0.33300000000000002</v>
      </c>
      <c r="O30" s="19">
        <f t="shared" si="3"/>
        <v>1</v>
      </c>
      <c r="P30" s="20">
        <f t="shared" si="4"/>
        <v>-39.746767337739826</v>
      </c>
      <c r="Q30" s="21"/>
      <c r="R30" s="21"/>
      <c r="S30" s="2">
        <f t="shared" si="5"/>
        <v>0.125</v>
      </c>
      <c r="T30" s="70">
        <f t="shared" si="6"/>
        <v>0.33300000000000002</v>
      </c>
      <c r="U30" s="22">
        <f t="shared" si="7"/>
        <v>-4</v>
      </c>
      <c r="V30" s="22">
        <f t="shared" si="8"/>
        <v>-392</v>
      </c>
      <c r="W30" s="22">
        <f t="shared" si="9"/>
        <v>39.799497484264798</v>
      </c>
      <c r="X30" s="22">
        <f t="shared" si="10"/>
        <v>-396</v>
      </c>
      <c r="Y30" s="22">
        <f t="shared" si="11"/>
        <v>4</v>
      </c>
      <c r="Z30" s="22">
        <f t="shared" si="12"/>
        <v>0</v>
      </c>
      <c r="AA30" s="22">
        <f t="shared" si="13"/>
        <v>0</v>
      </c>
      <c r="AB30" s="22">
        <f t="shared" si="14"/>
        <v>-400</v>
      </c>
      <c r="AC30" s="2">
        <f t="shared" si="15"/>
        <v>1</v>
      </c>
      <c r="AD30" s="2">
        <f t="shared" si="16"/>
        <v>1</v>
      </c>
      <c r="AE30" s="2">
        <f t="shared" si="17"/>
        <v>0</v>
      </c>
      <c r="AF30" s="2">
        <f t="shared" si="18"/>
        <v>0</v>
      </c>
      <c r="AG30" s="2">
        <f t="shared" si="19"/>
        <v>2</v>
      </c>
      <c r="AH30" s="23">
        <v>-400</v>
      </c>
      <c r="AI30" s="23">
        <v>0</v>
      </c>
      <c r="AJ30" s="23"/>
      <c r="AK30" s="23"/>
      <c r="AL30" s="24">
        <v>0.01</v>
      </c>
      <c r="AM30" s="24">
        <f t="shared" si="20"/>
        <v>0.99</v>
      </c>
      <c r="AN30" s="24"/>
      <c r="AO30" s="24"/>
      <c r="AP30" s="24" t="s">
        <v>164</v>
      </c>
      <c r="AQ30" s="25">
        <f t="shared" si="21"/>
        <v>-194.90042779456959</v>
      </c>
      <c r="AR30" s="25">
        <f t="shared" si="22"/>
        <v>0</v>
      </c>
      <c r="AS30" s="25">
        <f t="shared" si="23"/>
        <v>0</v>
      </c>
      <c r="AT30" s="25">
        <f t="shared" si="24"/>
        <v>0</v>
      </c>
      <c r="AU30" s="24">
        <f t="shared" si="25"/>
        <v>3.9671939690679871E-2</v>
      </c>
      <c r="AV30" s="24">
        <f t="shared" si="26"/>
        <v>0.96032806030932016</v>
      </c>
      <c r="AW30" s="24">
        <f t="shared" si="27"/>
        <v>0</v>
      </c>
      <c r="AX30" s="24">
        <f t="shared" si="28"/>
        <v>0</v>
      </c>
      <c r="AY30" s="7">
        <f t="shared" si="29"/>
        <v>1</v>
      </c>
      <c r="AZ30" s="37">
        <f t="shared" si="38"/>
        <v>-7.7320780171538717</v>
      </c>
      <c r="BA30" s="37"/>
      <c r="BB30" s="26">
        <f t="shared" si="30"/>
        <v>-10.2194501887478</v>
      </c>
      <c r="BC30" s="27">
        <f t="shared" si="31"/>
        <v>-10.616191214759931</v>
      </c>
      <c r="BD30" s="28">
        <f t="shared" si="32"/>
        <v>0</v>
      </c>
      <c r="BE30" s="28"/>
      <c r="BF30" s="28"/>
      <c r="BG30" s="28">
        <f t="shared" si="33"/>
        <v>3.9810717055349748E-2</v>
      </c>
      <c r="BH30" s="28">
        <f t="shared" si="34"/>
        <v>0.99298945423663576</v>
      </c>
      <c r="BI30" s="28">
        <f t="shared" si="35"/>
        <v>0</v>
      </c>
      <c r="BJ30" s="28">
        <f t="shared" si="36"/>
        <v>0</v>
      </c>
      <c r="BK30" s="29">
        <f t="shared" si="39"/>
        <v>1.0328001712919854</v>
      </c>
      <c r="BL30" s="28">
        <f t="shared" si="37"/>
        <v>-10.279037039158858</v>
      </c>
      <c r="BM30" s="44">
        <f t="shared" si="40"/>
        <v>-14</v>
      </c>
      <c r="BN30" s="83">
        <f t="shared" si="41"/>
        <v>-39.746767337739826</v>
      </c>
      <c r="BO30" s="83">
        <f t="shared" si="42"/>
        <v>-10.2194501887478</v>
      </c>
      <c r="BP30" s="83">
        <f t="shared" si="43"/>
        <v>-10.279037039158858</v>
      </c>
    </row>
    <row r="31" spans="1:68" s="47" customFormat="1" x14ac:dyDescent="0.25">
      <c r="A31" s="2" t="s">
        <v>48</v>
      </c>
      <c r="B31" s="17">
        <v>-200</v>
      </c>
      <c r="C31" s="17">
        <v>0</v>
      </c>
      <c r="D31" s="17"/>
      <c r="E31" s="17"/>
      <c r="F31" s="4">
        <v>0.01</v>
      </c>
      <c r="G31" s="4">
        <f t="shared" si="0"/>
        <v>0.99</v>
      </c>
      <c r="H31" s="4"/>
      <c r="I31" s="4"/>
      <c r="J31" s="18">
        <v>-3</v>
      </c>
      <c r="K31" s="3"/>
      <c r="L31" s="3"/>
      <c r="M31" s="6">
        <f t="shared" si="1"/>
        <v>0.125</v>
      </c>
      <c r="N31" s="6">
        <f t="shared" si="2"/>
        <v>0.33300000000000002</v>
      </c>
      <c r="O31" s="19">
        <f t="shared" si="3"/>
        <v>1</v>
      </c>
      <c r="P31" s="20">
        <f t="shared" si="4"/>
        <v>-19.873383668869913</v>
      </c>
      <c r="Q31" s="21"/>
      <c r="R31" s="21"/>
      <c r="S31" s="2">
        <f t="shared" si="5"/>
        <v>0.125</v>
      </c>
      <c r="T31" s="70">
        <f t="shared" si="6"/>
        <v>0.33300000000000002</v>
      </c>
      <c r="U31" s="22">
        <f t="shared" si="7"/>
        <v>-2</v>
      </c>
      <c r="V31" s="22">
        <f t="shared" si="8"/>
        <v>-196</v>
      </c>
      <c r="W31" s="22">
        <f t="shared" si="9"/>
        <v>19.899748742132399</v>
      </c>
      <c r="X31" s="22">
        <f t="shared" si="10"/>
        <v>-198</v>
      </c>
      <c r="Y31" s="22">
        <f t="shared" si="11"/>
        <v>2</v>
      </c>
      <c r="Z31" s="22">
        <f t="shared" si="12"/>
        <v>0</v>
      </c>
      <c r="AA31" s="22">
        <f t="shared" si="13"/>
        <v>0</v>
      </c>
      <c r="AB31" s="22">
        <f t="shared" si="14"/>
        <v>-200</v>
      </c>
      <c r="AC31" s="2">
        <f t="shared" si="15"/>
        <v>1</v>
      </c>
      <c r="AD31" s="2">
        <f t="shared" si="16"/>
        <v>1</v>
      </c>
      <c r="AE31" s="2">
        <f t="shared" si="17"/>
        <v>0</v>
      </c>
      <c r="AF31" s="2">
        <f t="shared" si="18"/>
        <v>0</v>
      </c>
      <c r="AG31" s="2">
        <f t="shared" si="19"/>
        <v>2</v>
      </c>
      <c r="AH31" s="23">
        <v>-200</v>
      </c>
      <c r="AI31" s="23">
        <v>0</v>
      </c>
      <c r="AJ31" s="23"/>
      <c r="AK31" s="23"/>
      <c r="AL31" s="24">
        <v>0.01</v>
      </c>
      <c r="AM31" s="24">
        <f t="shared" si="20"/>
        <v>0.99</v>
      </c>
      <c r="AN31" s="24"/>
      <c r="AO31" s="24"/>
      <c r="AP31" s="24" t="s">
        <v>164</v>
      </c>
      <c r="AQ31" s="25">
        <f t="shared" si="21"/>
        <v>-105.90254480280072</v>
      </c>
      <c r="AR31" s="25">
        <f t="shared" si="22"/>
        <v>0</v>
      </c>
      <c r="AS31" s="25">
        <f t="shared" si="23"/>
        <v>0</v>
      </c>
      <c r="AT31" s="25">
        <f t="shared" si="24"/>
        <v>0</v>
      </c>
      <c r="AU31" s="24">
        <f t="shared" si="25"/>
        <v>3.9671939690679871E-2</v>
      </c>
      <c r="AV31" s="24">
        <f t="shared" si="26"/>
        <v>0.96032806030932016</v>
      </c>
      <c r="AW31" s="24">
        <f t="shared" si="27"/>
        <v>0</v>
      </c>
      <c r="AX31" s="24">
        <f t="shared" si="28"/>
        <v>0</v>
      </c>
      <c r="AY31" s="7">
        <f t="shared" si="29"/>
        <v>1</v>
      </c>
      <c r="AZ31" s="37">
        <f t="shared" si="38"/>
        <v>-4.2013593705062329</v>
      </c>
      <c r="BA31" s="37"/>
      <c r="BB31" s="26">
        <f t="shared" si="30"/>
        <v>-5.1097250943738963</v>
      </c>
      <c r="BC31" s="27">
        <f t="shared" si="31"/>
        <v>-5.3080956073799657</v>
      </c>
      <c r="BD31" s="28">
        <f t="shared" si="32"/>
        <v>0</v>
      </c>
      <c r="BE31" s="28"/>
      <c r="BF31" s="28"/>
      <c r="BG31" s="28">
        <f t="shared" si="33"/>
        <v>3.9810717055349748E-2</v>
      </c>
      <c r="BH31" s="28">
        <f t="shared" si="34"/>
        <v>0.99298945423663576</v>
      </c>
      <c r="BI31" s="28">
        <f t="shared" si="35"/>
        <v>0</v>
      </c>
      <c r="BJ31" s="28">
        <f t="shared" si="36"/>
        <v>0</v>
      </c>
      <c r="BK31" s="29">
        <f t="shared" si="39"/>
        <v>1.0328001712919854</v>
      </c>
      <c r="BL31" s="28">
        <f t="shared" si="37"/>
        <v>-5.1395185195794291</v>
      </c>
      <c r="BM31" s="44">
        <f t="shared" si="40"/>
        <v>-3</v>
      </c>
      <c r="BN31" s="83">
        <f t="shared" si="41"/>
        <v>-19.873383668869913</v>
      </c>
      <c r="BO31" s="83">
        <f t="shared" si="42"/>
        <v>-5.1097250943738963</v>
      </c>
      <c r="BP31" s="83">
        <f t="shared" si="43"/>
        <v>-5.1395185195794291</v>
      </c>
    </row>
    <row r="32" spans="1:68" s="47" customFormat="1" x14ac:dyDescent="0.25">
      <c r="A32" s="2" t="s">
        <v>48</v>
      </c>
      <c r="B32" s="17">
        <v>200</v>
      </c>
      <c r="C32" s="17">
        <v>0</v>
      </c>
      <c r="D32" s="17"/>
      <c r="E32" s="17"/>
      <c r="F32" s="4">
        <v>0.01</v>
      </c>
      <c r="G32" s="4">
        <f t="shared" si="0"/>
        <v>0.99</v>
      </c>
      <c r="H32" s="4"/>
      <c r="I32" s="4"/>
      <c r="J32" s="18">
        <v>10</v>
      </c>
      <c r="K32" s="3"/>
      <c r="L32" s="3"/>
      <c r="M32" s="6">
        <f t="shared" si="1"/>
        <v>0.125</v>
      </c>
      <c r="N32" s="6">
        <f t="shared" si="2"/>
        <v>0.33300000000000002</v>
      </c>
      <c r="O32" s="19">
        <f t="shared" si="3"/>
        <v>-1</v>
      </c>
      <c r="P32" s="20">
        <f t="shared" si="4"/>
        <v>19.873383668869913</v>
      </c>
      <c r="Q32" s="21"/>
      <c r="R32" s="21"/>
      <c r="S32" s="2">
        <f t="shared" si="5"/>
        <v>0.125</v>
      </c>
      <c r="T32" s="70">
        <f t="shared" si="6"/>
        <v>-0.33300000000000002</v>
      </c>
      <c r="U32" s="22">
        <f t="shared" si="7"/>
        <v>2</v>
      </c>
      <c r="V32" s="22">
        <f t="shared" si="8"/>
        <v>196</v>
      </c>
      <c r="W32" s="22">
        <f t="shared" si="9"/>
        <v>19.899748742132399</v>
      </c>
      <c r="X32" s="22">
        <f t="shared" si="10"/>
        <v>198</v>
      </c>
      <c r="Y32" s="22">
        <f t="shared" si="11"/>
        <v>-2</v>
      </c>
      <c r="Z32" s="22">
        <f t="shared" si="12"/>
        <v>0</v>
      </c>
      <c r="AA32" s="22">
        <f t="shared" si="13"/>
        <v>0</v>
      </c>
      <c r="AB32" s="22">
        <f t="shared" si="14"/>
        <v>200</v>
      </c>
      <c r="AC32" s="2">
        <f t="shared" si="15"/>
        <v>1</v>
      </c>
      <c r="AD32" s="2">
        <f t="shared" si="16"/>
        <v>1</v>
      </c>
      <c r="AE32" s="2">
        <f t="shared" si="17"/>
        <v>0</v>
      </c>
      <c r="AF32" s="2">
        <f t="shared" si="18"/>
        <v>0</v>
      </c>
      <c r="AG32" s="2">
        <f t="shared" si="19"/>
        <v>2</v>
      </c>
      <c r="AH32" s="23">
        <v>200</v>
      </c>
      <c r="AI32" s="23">
        <v>0</v>
      </c>
      <c r="AJ32" s="23"/>
      <c r="AK32" s="23"/>
      <c r="AL32" s="24">
        <v>0.01</v>
      </c>
      <c r="AM32" s="24">
        <f t="shared" si="20"/>
        <v>0.99</v>
      </c>
      <c r="AN32" s="24"/>
      <c r="AO32" s="24"/>
      <c r="AP32" s="24" t="s">
        <v>164</v>
      </c>
      <c r="AQ32" s="25">
        <f t="shared" si="21"/>
        <v>105.90254480280072</v>
      </c>
      <c r="AR32" s="25">
        <f t="shared" si="22"/>
        <v>0</v>
      </c>
      <c r="AS32" s="25">
        <f t="shared" si="23"/>
        <v>0</v>
      </c>
      <c r="AT32" s="25">
        <f t="shared" si="24"/>
        <v>0</v>
      </c>
      <c r="AU32" s="24">
        <f t="shared" si="25"/>
        <v>3.9671939690679871E-2</v>
      </c>
      <c r="AV32" s="24">
        <f t="shared" si="26"/>
        <v>0.96032806030932016</v>
      </c>
      <c r="AW32" s="24">
        <f t="shared" si="27"/>
        <v>0</v>
      </c>
      <c r="AX32" s="24">
        <f t="shared" si="28"/>
        <v>0</v>
      </c>
      <c r="AY32" s="7">
        <f t="shared" si="29"/>
        <v>1</v>
      </c>
      <c r="AZ32" s="37">
        <f t="shared" si="38"/>
        <v>4.2013593705062329</v>
      </c>
      <c r="BA32" s="37"/>
      <c r="BB32" s="26">
        <f t="shared" si="30"/>
        <v>5.1097250943738963</v>
      </c>
      <c r="BC32" s="27">
        <f t="shared" si="31"/>
        <v>5.3080956073799657</v>
      </c>
      <c r="BD32" s="28">
        <f t="shared" si="32"/>
        <v>0</v>
      </c>
      <c r="BE32" s="28"/>
      <c r="BF32" s="28"/>
      <c r="BG32" s="28">
        <f t="shared" si="33"/>
        <v>3.9810717055349748E-2</v>
      </c>
      <c r="BH32" s="28">
        <f t="shared" si="34"/>
        <v>0.99298945423663576</v>
      </c>
      <c r="BI32" s="28">
        <f t="shared" si="35"/>
        <v>0</v>
      </c>
      <c r="BJ32" s="28">
        <f t="shared" si="36"/>
        <v>0</v>
      </c>
      <c r="BK32" s="29">
        <f t="shared" si="39"/>
        <v>1.0328001712919854</v>
      </c>
      <c r="BL32" s="28">
        <f t="shared" si="37"/>
        <v>5.1395185195794291</v>
      </c>
      <c r="BM32" s="44">
        <f t="shared" si="40"/>
        <v>10</v>
      </c>
      <c r="BN32" s="83">
        <f t="shared" si="41"/>
        <v>19.873383668869913</v>
      </c>
      <c r="BO32" s="83">
        <f t="shared" si="42"/>
        <v>5.1097250943738963</v>
      </c>
      <c r="BP32" s="83">
        <f t="shared" si="43"/>
        <v>5.1395185195794291</v>
      </c>
    </row>
    <row r="33" spans="1:68" s="47" customFormat="1" x14ac:dyDescent="0.25">
      <c r="A33" s="2" t="s">
        <v>48</v>
      </c>
      <c r="B33" s="17">
        <v>400</v>
      </c>
      <c r="C33" s="17">
        <v>0</v>
      </c>
      <c r="D33" s="17"/>
      <c r="E33" s="17"/>
      <c r="F33" s="4">
        <v>0.01</v>
      </c>
      <c r="G33" s="4">
        <f t="shared" si="0"/>
        <v>0.99</v>
      </c>
      <c r="H33" s="4"/>
      <c r="I33" s="4"/>
      <c r="J33" s="18">
        <v>12</v>
      </c>
      <c r="K33" s="3"/>
      <c r="L33" s="3"/>
      <c r="M33" s="6">
        <f t="shared" si="1"/>
        <v>0.125</v>
      </c>
      <c r="N33" s="6">
        <f t="shared" si="2"/>
        <v>0.33300000000000002</v>
      </c>
      <c r="O33" s="19">
        <f t="shared" si="3"/>
        <v>-1</v>
      </c>
      <c r="P33" s="20">
        <f t="shared" si="4"/>
        <v>39.746767337739826</v>
      </c>
      <c r="Q33" s="21"/>
      <c r="R33" s="21"/>
      <c r="S33" s="2">
        <f t="shared" si="5"/>
        <v>0.125</v>
      </c>
      <c r="T33" s="70">
        <f t="shared" si="6"/>
        <v>-0.33300000000000002</v>
      </c>
      <c r="U33" s="22">
        <f t="shared" si="7"/>
        <v>4</v>
      </c>
      <c r="V33" s="22">
        <f t="shared" si="8"/>
        <v>392</v>
      </c>
      <c r="W33" s="22">
        <f t="shared" si="9"/>
        <v>39.799497484264798</v>
      </c>
      <c r="X33" s="22">
        <f t="shared" si="10"/>
        <v>396</v>
      </c>
      <c r="Y33" s="22">
        <f t="shared" si="11"/>
        <v>-4</v>
      </c>
      <c r="Z33" s="22">
        <f t="shared" si="12"/>
        <v>0</v>
      </c>
      <c r="AA33" s="22">
        <f t="shared" si="13"/>
        <v>0</v>
      </c>
      <c r="AB33" s="22">
        <f t="shared" si="14"/>
        <v>400</v>
      </c>
      <c r="AC33" s="2">
        <f t="shared" si="15"/>
        <v>1</v>
      </c>
      <c r="AD33" s="2">
        <f t="shared" si="16"/>
        <v>1</v>
      </c>
      <c r="AE33" s="2">
        <f t="shared" si="17"/>
        <v>0</v>
      </c>
      <c r="AF33" s="2">
        <f t="shared" si="18"/>
        <v>0</v>
      </c>
      <c r="AG33" s="2">
        <f t="shared" si="19"/>
        <v>2</v>
      </c>
      <c r="AH33" s="23">
        <v>400</v>
      </c>
      <c r="AI33" s="23">
        <v>0</v>
      </c>
      <c r="AJ33" s="23"/>
      <c r="AK33" s="23"/>
      <c r="AL33" s="24">
        <v>0.01</v>
      </c>
      <c r="AM33" s="24">
        <f t="shared" si="20"/>
        <v>0.99</v>
      </c>
      <c r="AN33" s="24"/>
      <c r="AO33" s="24"/>
      <c r="AP33" s="24" t="s">
        <v>166</v>
      </c>
      <c r="AQ33" s="25">
        <f t="shared" si="21"/>
        <v>194.90042779456959</v>
      </c>
      <c r="AR33" s="25">
        <f t="shared" si="22"/>
        <v>0</v>
      </c>
      <c r="AS33" s="25">
        <f t="shared" si="23"/>
        <v>0</v>
      </c>
      <c r="AT33" s="25">
        <f t="shared" si="24"/>
        <v>0</v>
      </c>
      <c r="AU33" s="24">
        <f t="shared" ref="AU33:AU59" si="44">AL33^$AU$1/(AL33^$AU$1+(1-AL33)^$AU$1)^(1/$AU$1)</f>
        <v>5.5266136751708536E-2</v>
      </c>
      <c r="AV33" s="24">
        <f t="shared" ref="AV33:AV59" si="45">(AL33+AM33)^$AU$1/((AL33+AM33)^$AU$1+(1-AL33-AM33)^$AU$1)^(1/$AU$1)-(AL33^$AU$1/(AL33^$AU$1+(1-AL33)^$AU$1)^(1/$AU$1))</f>
        <v>0.94473386324829145</v>
      </c>
      <c r="AW33" s="24">
        <f t="shared" ref="AW33:AW59" si="46">+(AL33+AM33+AN33)^$AU$1/((AL33+AM33+AN33)^$AU$1+(1-AL33-AM33-AN33)^$AU$1)^(1/$AU$1)-((AL33+AM33)^$AU$1/((AL33+AM33)^$AU$1+(1-AL33-AM33)^$AU$1)^(1/$AU$1))</f>
        <v>0</v>
      </c>
      <c r="AX33" s="24">
        <f t="shared" ref="AX33:AX59" si="47">(AL33+AM33+AN33+AO33)^$AU$1/((AL33+AM33+AN33+AO33)^$AU$1+(1-AL33-AM33-AN33-AO33)^$AU$1)^(1/$AU$1)-(AL33+AM33+AN33)^$AU$1/((AL33+AM33+AN33)^$AU$1+(1-AL33-AM33-AN33)^$AU$1)^(1/$AU$1)</f>
        <v>0</v>
      </c>
      <c r="AY33" s="7">
        <f t="shared" si="29"/>
        <v>1</v>
      </c>
      <c r="AZ33" s="37">
        <f t="shared" si="38"/>
        <v>10.771393695461178</v>
      </c>
      <c r="BA33" s="37"/>
      <c r="BB33" s="26">
        <f t="shared" si="30"/>
        <v>14.894853967191274</v>
      </c>
      <c r="BC33" s="27">
        <f t="shared" si="31"/>
        <v>10.616191214759931</v>
      </c>
      <c r="BD33" s="28">
        <f t="shared" si="32"/>
        <v>0</v>
      </c>
      <c r="BE33" s="28"/>
      <c r="BF33" s="28"/>
      <c r="BG33" s="28">
        <f t="shared" si="33"/>
        <v>3.9810717055349748E-2</v>
      </c>
      <c r="BH33" s="28">
        <f t="shared" si="34"/>
        <v>0.99298945423663576</v>
      </c>
      <c r="BI33" s="28">
        <f t="shared" si="35"/>
        <v>0</v>
      </c>
      <c r="BJ33" s="28">
        <f t="shared" si="36"/>
        <v>0</v>
      </c>
      <c r="BK33" s="29">
        <f t="shared" si="39"/>
        <v>1.0328001712919854</v>
      </c>
      <c r="BL33" s="28">
        <f t="shared" si="37"/>
        <v>10.279037039158858</v>
      </c>
      <c r="BM33" s="44">
        <f t="shared" si="40"/>
        <v>12</v>
      </c>
      <c r="BN33" s="83">
        <f t="shared" si="41"/>
        <v>39.746767337739826</v>
      </c>
      <c r="BO33" s="83">
        <f t="shared" si="42"/>
        <v>14.894853967191274</v>
      </c>
      <c r="BP33" s="83">
        <f t="shared" si="43"/>
        <v>10.279037039158858</v>
      </c>
    </row>
    <row r="34" spans="1:68" s="47" customFormat="1" x14ac:dyDescent="0.25">
      <c r="A34" s="2" t="s">
        <v>48</v>
      </c>
      <c r="B34" s="17">
        <v>100</v>
      </c>
      <c r="C34" s="17">
        <v>0</v>
      </c>
      <c r="D34" s="17"/>
      <c r="E34" s="17"/>
      <c r="F34" s="4">
        <v>0.05</v>
      </c>
      <c r="G34" s="4">
        <f t="shared" si="0"/>
        <v>0.95</v>
      </c>
      <c r="H34" s="4"/>
      <c r="I34" s="4"/>
      <c r="J34" s="18">
        <v>14</v>
      </c>
      <c r="K34" s="3"/>
      <c r="L34" s="3"/>
      <c r="M34" s="6">
        <f t="shared" si="1"/>
        <v>0.125</v>
      </c>
      <c r="N34" s="6">
        <f t="shared" si="2"/>
        <v>0.33300000000000002</v>
      </c>
      <c r="O34" s="19">
        <f t="shared" si="3"/>
        <v>-1</v>
      </c>
      <c r="P34" s="20">
        <f t="shared" si="4"/>
        <v>8.9924332590047769</v>
      </c>
      <c r="Q34" s="21"/>
      <c r="R34" s="21"/>
      <c r="S34" s="2">
        <f t="shared" si="5"/>
        <v>0.125</v>
      </c>
      <c r="T34" s="70">
        <f t="shared" si="6"/>
        <v>-0.33300000000000002</v>
      </c>
      <c r="U34" s="22">
        <f t="shared" si="7"/>
        <v>5</v>
      </c>
      <c r="V34" s="22">
        <f t="shared" si="8"/>
        <v>90</v>
      </c>
      <c r="W34" s="22">
        <f t="shared" si="9"/>
        <v>21.794494717703369</v>
      </c>
      <c r="X34" s="22">
        <f t="shared" si="10"/>
        <v>95</v>
      </c>
      <c r="Y34" s="22">
        <f t="shared" si="11"/>
        <v>-5</v>
      </c>
      <c r="Z34" s="22">
        <f t="shared" si="12"/>
        <v>0</v>
      </c>
      <c r="AA34" s="22">
        <f t="shared" si="13"/>
        <v>0</v>
      </c>
      <c r="AB34" s="22">
        <f t="shared" si="14"/>
        <v>100</v>
      </c>
      <c r="AC34" s="2">
        <f t="shared" si="15"/>
        <v>1</v>
      </c>
      <c r="AD34" s="2">
        <f t="shared" si="16"/>
        <v>1</v>
      </c>
      <c r="AE34" s="2">
        <f t="shared" si="17"/>
        <v>0</v>
      </c>
      <c r="AF34" s="2">
        <f t="shared" si="18"/>
        <v>0</v>
      </c>
      <c r="AG34" s="2">
        <f t="shared" si="19"/>
        <v>2</v>
      </c>
      <c r="AH34" s="23">
        <v>100</v>
      </c>
      <c r="AI34" s="23">
        <v>0</v>
      </c>
      <c r="AJ34" s="23"/>
      <c r="AK34" s="23"/>
      <c r="AL34" s="24">
        <v>0.05</v>
      </c>
      <c r="AM34" s="24">
        <f t="shared" si="20"/>
        <v>0.95</v>
      </c>
      <c r="AN34" s="24"/>
      <c r="AO34" s="24"/>
      <c r="AP34" s="24" t="s">
        <v>166</v>
      </c>
      <c r="AQ34" s="25">
        <f t="shared" si="21"/>
        <v>57.543993733715695</v>
      </c>
      <c r="AR34" s="25">
        <f t="shared" si="22"/>
        <v>0</v>
      </c>
      <c r="AS34" s="25">
        <f t="shared" si="23"/>
        <v>0</v>
      </c>
      <c r="AT34" s="25">
        <f t="shared" si="24"/>
        <v>0</v>
      </c>
      <c r="AU34" s="24">
        <f t="shared" si="44"/>
        <v>0.13162570115457087</v>
      </c>
      <c r="AV34" s="24">
        <f t="shared" si="45"/>
        <v>0.86837429884542916</v>
      </c>
      <c r="AW34" s="24">
        <f t="shared" si="46"/>
        <v>0</v>
      </c>
      <c r="AX34" s="24">
        <f t="shared" si="47"/>
        <v>0</v>
      </c>
      <c r="AY34" s="7">
        <f t="shared" si="29"/>
        <v>1</v>
      </c>
      <c r="AZ34" s="37">
        <f t="shared" si="38"/>
        <v>7.5742685224345605</v>
      </c>
      <c r="BA34" s="37"/>
      <c r="BB34" s="26">
        <f t="shared" si="30"/>
        <v>9.9827637374703837</v>
      </c>
      <c r="BC34" s="27">
        <f t="shared" si="31"/>
        <v>8.1881868407719374</v>
      </c>
      <c r="BD34" s="28">
        <f t="shared" si="32"/>
        <v>0</v>
      </c>
      <c r="BE34" s="28"/>
      <c r="BF34" s="28"/>
      <c r="BG34" s="28">
        <f t="shared" si="33"/>
        <v>0.12282280261157909</v>
      </c>
      <c r="BH34" s="28">
        <f t="shared" si="34"/>
        <v>0.96473164338738171</v>
      </c>
      <c r="BI34" s="28">
        <f t="shared" si="35"/>
        <v>0</v>
      </c>
      <c r="BJ34" s="28">
        <f t="shared" si="36"/>
        <v>0</v>
      </c>
      <c r="BK34" s="29">
        <f t="shared" si="39"/>
        <v>1.0875544459989608</v>
      </c>
      <c r="BL34" s="28">
        <f t="shared" si="37"/>
        <v>7.5289902688511114</v>
      </c>
      <c r="BM34" s="44">
        <f t="shared" si="40"/>
        <v>14</v>
      </c>
      <c r="BN34" s="83">
        <f t="shared" si="41"/>
        <v>8.9924332590047769</v>
      </c>
      <c r="BO34" s="83">
        <f t="shared" si="42"/>
        <v>9.9827637374703837</v>
      </c>
      <c r="BP34" s="83">
        <f t="shared" si="43"/>
        <v>7.5289902688511114</v>
      </c>
    </row>
    <row r="35" spans="1:68" s="47" customFormat="1" x14ac:dyDescent="0.25">
      <c r="A35" s="2" t="s">
        <v>48</v>
      </c>
      <c r="B35" s="17">
        <v>50</v>
      </c>
      <c r="C35" s="17">
        <v>0</v>
      </c>
      <c r="D35" s="17"/>
      <c r="E35" s="17"/>
      <c r="F35" s="4">
        <v>0.1</v>
      </c>
      <c r="G35" s="4">
        <f t="shared" si="0"/>
        <v>0.9</v>
      </c>
      <c r="H35" s="4"/>
      <c r="I35" s="4"/>
      <c r="J35" s="18">
        <v>9</v>
      </c>
      <c r="K35" s="3"/>
      <c r="L35" s="3"/>
      <c r="M35" s="6">
        <f t="shared" si="1"/>
        <v>0.125</v>
      </c>
      <c r="N35" s="6">
        <f t="shared" si="2"/>
        <v>0.33300000000000002</v>
      </c>
      <c r="O35" s="19">
        <f t="shared" si="3"/>
        <v>-1</v>
      </c>
      <c r="P35" s="20">
        <f t="shared" si="4"/>
        <v>5.0049999999999999</v>
      </c>
      <c r="Q35" s="21"/>
      <c r="R35" s="21"/>
      <c r="S35" s="2">
        <f t="shared" si="5"/>
        <v>0.125</v>
      </c>
      <c r="T35" s="70">
        <f t="shared" si="6"/>
        <v>-0.33300000000000002</v>
      </c>
      <c r="U35" s="22">
        <f t="shared" si="7"/>
        <v>5</v>
      </c>
      <c r="V35" s="22">
        <f t="shared" si="8"/>
        <v>40</v>
      </c>
      <c r="W35" s="22">
        <f t="shared" si="9"/>
        <v>15</v>
      </c>
      <c r="X35" s="22">
        <f t="shared" si="10"/>
        <v>45</v>
      </c>
      <c r="Y35" s="22">
        <f t="shared" si="11"/>
        <v>-5</v>
      </c>
      <c r="Z35" s="22">
        <f t="shared" si="12"/>
        <v>0</v>
      </c>
      <c r="AA35" s="22">
        <f t="shared" si="13"/>
        <v>0</v>
      </c>
      <c r="AB35" s="22">
        <f t="shared" si="14"/>
        <v>50</v>
      </c>
      <c r="AC35" s="2">
        <f t="shared" si="15"/>
        <v>1</v>
      </c>
      <c r="AD35" s="2">
        <f t="shared" si="16"/>
        <v>1</v>
      </c>
      <c r="AE35" s="2">
        <f t="shared" si="17"/>
        <v>0</v>
      </c>
      <c r="AF35" s="2">
        <f t="shared" si="18"/>
        <v>0</v>
      </c>
      <c r="AG35" s="2">
        <f t="shared" si="19"/>
        <v>2</v>
      </c>
      <c r="AH35" s="23">
        <v>50</v>
      </c>
      <c r="AI35" s="23">
        <v>0</v>
      </c>
      <c r="AJ35" s="23"/>
      <c r="AK35" s="23"/>
      <c r="AL35" s="24">
        <v>0.1</v>
      </c>
      <c r="AM35" s="24">
        <f t="shared" si="20"/>
        <v>0.9</v>
      </c>
      <c r="AN35" s="24"/>
      <c r="AO35" s="24"/>
      <c r="AP35" s="24" t="s">
        <v>166</v>
      </c>
      <c r="AQ35" s="25">
        <f t="shared" si="21"/>
        <v>31.267532059704937</v>
      </c>
      <c r="AR35" s="25">
        <f t="shared" si="22"/>
        <v>0</v>
      </c>
      <c r="AS35" s="25">
        <f t="shared" si="23"/>
        <v>0</v>
      </c>
      <c r="AT35" s="25">
        <f t="shared" si="24"/>
        <v>0</v>
      </c>
      <c r="AU35" s="24">
        <f t="shared" si="44"/>
        <v>0.18630256637717418</v>
      </c>
      <c r="AV35" s="24">
        <f t="shared" si="45"/>
        <v>0.81369743362282576</v>
      </c>
      <c r="AW35" s="24">
        <f t="shared" si="46"/>
        <v>0</v>
      </c>
      <c r="AX35" s="24">
        <f t="shared" si="47"/>
        <v>0</v>
      </c>
      <c r="AY35" s="7">
        <f t="shared" si="29"/>
        <v>1</v>
      </c>
      <c r="AZ35" s="37">
        <f t="shared" si="38"/>
        <v>5.8252214670036011</v>
      </c>
      <c r="BA35" s="37"/>
      <c r="BB35" s="26">
        <f t="shared" si="30"/>
        <v>7.4075267546399948</v>
      </c>
      <c r="BC35" s="27">
        <f t="shared" si="31"/>
        <v>6.6508743832295991</v>
      </c>
      <c r="BD35" s="28">
        <f t="shared" si="32"/>
        <v>0</v>
      </c>
      <c r="BE35" s="28"/>
      <c r="BF35" s="28"/>
      <c r="BG35" s="28">
        <f t="shared" si="33"/>
        <v>0.199526231496888</v>
      </c>
      <c r="BH35" s="28">
        <f t="shared" si="34"/>
        <v>0.92890169768537101</v>
      </c>
      <c r="BI35" s="28">
        <f t="shared" si="35"/>
        <v>0</v>
      </c>
      <c r="BJ35" s="28">
        <f t="shared" si="36"/>
        <v>0</v>
      </c>
      <c r="BK35" s="29">
        <f t="shared" si="39"/>
        <v>1.128427929182259</v>
      </c>
      <c r="BL35" s="28">
        <f t="shared" si="37"/>
        <v>5.8939292543470696</v>
      </c>
      <c r="BM35" s="44">
        <f t="shared" si="40"/>
        <v>9</v>
      </c>
      <c r="BN35" s="83">
        <f t="shared" si="41"/>
        <v>5.0049999999999999</v>
      </c>
      <c r="BO35" s="83">
        <f t="shared" si="42"/>
        <v>7.4075267546399948</v>
      </c>
      <c r="BP35" s="83">
        <f t="shared" si="43"/>
        <v>5.8939292543470696</v>
      </c>
    </row>
    <row r="36" spans="1:68" s="47" customFormat="1" x14ac:dyDescent="0.25">
      <c r="A36" s="2" t="s">
        <v>48</v>
      </c>
      <c r="B36" s="17">
        <v>200</v>
      </c>
      <c r="C36" s="17">
        <v>0</v>
      </c>
      <c r="D36" s="17"/>
      <c r="E36" s="17"/>
      <c r="F36" s="4">
        <v>0.1</v>
      </c>
      <c r="G36" s="4">
        <f t="shared" si="0"/>
        <v>0.9</v>
      </c>
      <c r="H36" s="4"/>
      <c r="I36" s="4"/>
      <c r="J36" s="18">
        <v>20</v>
      </c>
      <c r="K36" s="3"/>
      <c r="L36" s="3"/>
      <c r="M36" s="6">
        <f t="shared" ref="M36:M59" si="48">$N$1</f>
        <v>0.125</v>
      </c>
      <c r="N36" s="6">
        <f t="shared" ref="N36:N59" si="49">$P$1</f>
        <v>0.33300000000000002</v>
      </c>
      <c r="O36" s="19">
        <f t="shared" si="3"/>
        <v>-1</v>
      </c>
      <c r="P36" s="20">
        <f t="shared" si="4"/>
        <v>20.02</v>
      </c>
      <c r="Q36" s="21"/>
      <c r="R36" s="21"/>
      <c r="S36" s="2">
        <f t="shared" ref="S36:S59" si="50">M36</f>
        <v>0.125</v>
      </c>
      <c r="T36" s="70">
        <f t="shared" ref="T36:T59" si="51">N36*O36</f>
        <v>-0.33300000000000002</v>
      </c>
      <c r="U36" s="22">
        <f t="shared" ref="U36:U59" si="52">B36*F36+C36*G36+D36*H36+E36*I36</f>
        <v>20</v>
      </c>
      <c r="V36" s="22">
        <f t="shared" si="8"/>
        <v>160</v>
      </c>
      <c r="W36" s="22">
        <f t="shared" ref="W36:W59" si="53">(F36*X36^2+G36*Y36^2+H36*Z36^2+I36*AA36^2)^(1/2)</f>
        <v>60</v>
      </c>
      <c r="X36" s="22">
        <f t="shared" ref="X36:X59" si="54">IF(F36="",0,B36-U36)</f>
        <v>180</v>
      </c>
      <c r="Y36" s="22">
        <f t="shared" ref="Y36:Y59" si="55">IF(G36="",0,C36-U36)</f>
        <v>-20</v>
      </c>
      <c r="Z36" s="22">
        <f t="shared" ref="Z36:Z59" si="56">IF(H36="",0,D36-U36)</f>
        <v>0</v>
      </c>
      <c r="AA36" s="22">
        <f t="shared" ref="AA36:AA59" si="57">IF(I36="",0,E36-U36)</f>
        <v>0</v>
      </c>
      <c r="AB36" s="22">
        <f t="shared" ref="AB36:AB59" si="58">B36+C36+D36+E36</f>
        <v>200</v>
      </c>
      <c r="AC36" s="2">
        <f t="shared" ref="AC36:AC59" si="59">IF(B36="",0,1)</f>
        <v>1</v>
      </c>
      <c r="AD36" s="2">
        <f t="shared" ref="AD36:AD59" si="60">IF(C36="",0,1)</f>
        <v>1</v>
      </c>
      <c r="AE36" s="2">
        <f t="shared" ref="AE36:AE59" si="61">IF(D36="",0,1)</f>
        <v>0</v>
      </c>
      <c r="AF36" s="2">
        <f t="shared" ref="AF36:AF59" si="62">IF(E36="",0,1)</f>
        <v>0</v>
      </c>
      <c r="AG36" s="2">
        <f t="shared" si="19"/>
        <v>2</v>
      </c>
      <c r="AH36" s="23">
        <v>200</v>
      </c>
      <c r="AI36" s="23">
        <v>0</v>
      </c>
      <c r="AJ36" s="23"/>
      <c r="AK36" s="23"/>
      <c r="AL36" s="24">
        <v>0.1</v>
      </c>
      <c r="AM36" s="24">
        <f t="shared" si="20"/>
        <v>0.9</v>
      </c>
      <c r="AN36" s="24"/>
      <c r="AO36" s="24"/>
      <c r="AP36" s="24" t="s">
        <v>166</v>
      </c>
      <c r="AQ36" s="25">
        <f t="shared" ref="AQ36:AQ59" si="63">ABS(AH36)^$AQ$1*SIGN(AH36)</f>
        <v>105.90254480280072</v>
      </c>
      <c r="AR36" s="25">
        <f t="shared" ref="AR36:AR59" si="64">ABS(AI36)^$AQ$1*SIGN(AI36)</f>
        <v>0</v>
      </c>
      <c r="AS36" s="25">
        <f t="shared" ref="AS36:AS59" si="65">ABS(AJ36)^$AQ$1*SIGN(AJ36)</f>
        <v>0</v>
      </c>
      <c r="AT36" s="25">
        <f t="shared" ref="AT36:AT59" si="66">ABS(AK36)^$AQ$1*SIGN(AK36)</f>
        <v>0</v>
      </c>
      <c r="AU36" s="24">
        <f t="shared" si="44"/>
        <v>0.18630256637717418</v>
      </c>
      <c r="AV36" s="24">
        <f t="shared" si="45"/>
        <v>0.81369743362282576</v>
      </c>
      <c r="AW36" s="24">
        <f t="shared" si="46"/>
        <v>0</v>
      </c>
      <c r="AX36" s="24">
        <f t="shared" si="47"/>
        <v>0</v>
      </c>
      <c r="AY36" s="7">
        <f t="shared" ref="AY36:AY59" si="67">SUM(AU36:AX36)^(1/$AU$1)</f>
        <v>1</v>
      </c>
      <c r="AZ36" s="37">
        <f t="shared" si="38"/>
        <v>19.729915882635442</v>
      </c>
      <c r="BA36" s="37"/>
      <c r="BB36" s="26">
        <f t="shared" ref="BB36:BB59" si="68">ABS(AZ36)^(1/$AQ$1)*SIGN(AZ36)</f>
        <v>29.630107018559958</v>
      </c>
      <c r="BC36" s="27">
        <f t="shared" ref="BC36:BC59" si="69">B36*(BG36-BG36/3)</f>
        <v>26.603497532918396</v>
      </c>
      <c r="BD36" s="28">
        <f t="shared" ref="BD36:BD59" si="70">C36*(BH36+BG36/3)</f>
        <v>0</v>
      </c>
      <c r="BE36" s="28"/>
      <c r="BF36" s="28"/>
      <c r="BG36" s="28">
        <f t="shared" ref="BG36:BG59" si="71">F36^$BL$1</f>
        <v>0.199526231496888</v>
      </c>
      <c r="BH36" s="28">
        <f t="shared" ref="BH36:BH59" si="72">G36^$BL$1</f>
        <v>0.92890169768537101</v>
      </c>
      <c r="BI36" s="28">
        <f t="shared" ref="BI36:BI59" si="73">H36^$BL$1</f>
        <v>0</v>
      </c>
      <c r="BJ36" s="28">
        <f t="shared" ref="BJ36:BJ59" si="74">I36^$BL$1</f>
        <v>0</v>
      </c>
      <c r="BK36" s="29">
        <f t="shared" si="39"/>
        <v>1.128427929182259</v>
      </c>
      <c r="BL36" s="28">
        <f t="shared" ref="BL36:BL59" si="75">SUBTOTAL(9,BC36:BE36)/BK36</f>
        <v>23.575717017388278</v>
      </c>
      <c r="BM36" s="44">
        <f t="shared" si="40"/>
        <v>20</v>
      </c>
      <c r="BN36" s="83">
        <f t="shared" si="41"/>
        <v>20.02</v>
      </c>
      <c r="BO36" s="83">
        <f t="shared" si="42"/>
        <v>29.630107018559958</v>
      </c>
      <c r="BP36" s="83">
        <f t="shared" si="43"/>
        <v>23.575717017388278</v>
      </c>
    </row>
    <row r="37" spans="1:68" s="47" customFormat="1" x14ac:dyDescent="0.25">
      <c r="A37" s="2" t="s">
        <v>48</v>
      </c>
      <c r="B37" s="17">
        <v>100</v>
      </c>
      <c r="C37" s="17">
        <v>0</v>
      </c>
      <c r="D37" s="17"/>
      <c r="E37" s="17"/>
      <c r="F37" s="4">
        <v>0.25</v>
      </c>
      <c r="G37" s="4">
        <f t="shared" si="0"/>
        <v>0.75</v>
      </c>
      <c r="H37" s="4"/>
      <c r="I37" s="4"/>
      <c r="J37" s="18">
        <v>25</v>
      </c>
      <c r="K37" s="3"/>
      <c r="L37" s="3"/>
      <c r="M37" s="6">
        <f t="shared" si="48"/>
        <v>0.125</v>
      </c>
      <c r="N37" s="6">
        <f t="shared" si="49"/>
        <v>0.33300000000000002</v>
      </c>
      <c r="O37" s="19">
        <f t="shared" si="3"/>
        <v>-1</v>
      </c>
      <c r="P37" s="20">
        <f t="shared" si="4"/>
        <v>16.830677026989097</v>
      </c>
      <c r="Q37" s="21"/>
      <c r="R37" s="21"/>
      <c r="S37" s="2">
        <f t="shared" si="50"/>
        <v>0.125</v>
      </c>
      <c r="T37" s="70">
        <f t="shared" si="51"/>
        <v>-0.33300000000000002</v>
      </c>
      <c r="U37" s="22">
        <f t="shared" si="52"/>
        <v>25</v>
      </c>
      <c r="V37" s="22">
        <f t="shared" si="8"/>
        <v>50</v>
      </c>
      <c r="W37" s="22">
        <f t="shared" si="53"/>
        <v>43.301270189221931</v>
      </c>
      <c r="X37" s="22">
        <f t="shared" si="54"/>
        <v>75</v>
      </c>
      <c r="Y37" s="22">
        <f t="shared" si="55"/>
        <v>-25</v>
      </c>
      <c r="Z37" s="22">
        <f t="shared" si="56"/>
        <v>0</v>
      </c>
      <c r="AA37" s="22">
        <f t="shared" si="57"/>
        <v>0</v>
      </c>
      <c r="AB37" s="22">
        <f t="shared" si="58"/>
        <v>100</v>
      </c>
      <c r="AC37" s="2">
        <f t="shared" si="59"/>
        <v>1</v>
      </c>
      <c r="AD37" s="2">
        <f t="shared" si="60"/>
        <v>1</v>
      </c>
      <c r="AE37" s="2">
        <f t="shared" si="61"/>
        <v>0</v>
      </c>
      <c r="AF37" s="2">
        <f t="shared" si="62"/>
        <v>0</v>
      </c>
      <c r="AG37" s="2">
        <f t="shared" si="19"/>
        <v>2</v>
      </c>
      <c r="AH37" s="23">
        <v>100</v>
      </c>
      <c r="AI37" s="23">
        <v>0</v>
      </c>
      <c r="AJ37" s="23"/>
      <c r="AK37" s="23"/>
      <c r="AL37" s="24">
        <v>0.25</v>
      </c>
      <c r="AM37" s="24">
        <f t="shared" si="20"/>
        <v>0.75</v>
      </c>
      <c r="AN37" s="24"/>
      <c r="AO37" s="24"/>
      <c r="AP37" s="24" t="s">
        <v>166</v>
      </c>
      <c r="AQ37" s="25">
        <f t="shared" si="63"/>
        <v>57.543993733715695</v>
      </c>
      <c r="AR37" s="25">
        <f t="shared" si="64"/>
        <v>0</v>
      </c>
      <c r="AS37" s="25">
        <f t="shared" si="65"/>
        <v>0</v>
      </c>
      <c r="AT37" s="25">
        <f t="shared" si="66"/>
        <v>0</v>
      </c>
      <c r="AU37" s="24">
        <f t="shared" si="44"/>
        <v>0.29074293416024788</v>
      </c>
      <c r="AV37" s="24">
        <f t="shared" si="45"/>
        <v>0.70925706583975212</v>
      </c>
      <c r="AW37" s="24">
        <f t="shared" si="46"/>
        <v>0</v>
      </c>
      <c r="AX37" s="24">
        <f t="shared" si="47"/>
        <v>0</v>
      </c>
      <c r="AY37" s="7">
        <f t="shared" si="67"/>
        <v>1</v>
      </c>
      <c r="AZ37" s="37">
        <f t="shared" si="38"/>
        <v>16.730509581439417</v>
      </c>
      <c r="BA37" s="37"/>
      <c r="BB37" s="26">
        <f t="shared" si="68"/>
        <v>24.566954891541677</v>
      </c>
      <c r="BC37" s="27">
        <f t="shared" si="69"/>
        <v>25.261942775173306</v>
      </c>
      <c r="BD37" s="28">
        <f t="shared" si="70"/>
        <v>0</v>
      </c>
      <c r="BE37" s="28"/>
      <c r="BF37" s="28"/>
      <c r="BG37" s="28">
        <f t="shared" si="71"/>
        <v>0.37892914162759955</v>
      </c>
      <c r="BH37" s="28">
        <f t="shared" si="72"/>
        <v>0.8176037681770133</v>
      </c>
      <c r="BI37" s="28">
        <f t="shared" si="73"/>
        <v>0</v>
      </c>
      <c r="BJ37" s="28">
        <f t="shared" si="74"/>
        <v>0</v>
      </c>
      <c r="BK37" s="29">
        <f t="shared" si="39"/>
        <v>1.1965329098046129</v>
      </c>
      <c r="BL37" s="28">
        <f t="shared" si="75"/>
        <v>21.112618439636933</v>
      </c>
      <c r="BM37" s="44">
        <f t="shared" si="40"/>
        <v>25</v>
      </c>
      <c r="BN37" s="83">
        <f t="shared" si="41"/>
        <v>16.830677026989097</v>
      </c>
      <c r="BO37" s="83">
        <f t="shared" si="42"/>
        <v>24.566954891541677</v>
      </c>
      <c r="BP37" s="83">
        <f t="shared" si="43"/>
        <v>21.112618439636933</v>
      </c>
    </row>
    <row r="38" spans="1:68" s="47" customFormat="1" x14ac:dyDescent="0.25">
      <c r="A38" s="2" t="s">
        <v>48</v>
      </c>
      <c r="B38" s="17">
        <v>50</v>
      </c>
      <c r="C38" s="17">
        <v>0</v>
      </c>
      <c r="D38" s="17"/>
      <c r="E38" s="17"/>
      <c r="F38" s="4">
        <v>0.5</v>
      </c>
      <c r="G38" s="4">
        <f t="shared" si="0"/>
        <v>0.5</v>
      </c>
      <c r="H38" s="4"/>
      <c r="I38" s="4"/>
      <c r="J38" s="18">
        <v>21</v>
      </c>
      <c r="K38" s="3"/>
      <c r="L38" s="3"/>
      <c r="M38" s="6">
        <f t="shared" si="48"/>
        <v>0.125</v>
      </c>
      <c r="N38" s="6">
        <f t="shared" si="49"/>
        <v>0.33300000000000002</v>
      </c>
      <c r="O38" s="19">
        <f t="shared" si="3"/>
        <v>-1</v>
      </c>
      <c r="P38" s="20">
        <f t="shared" si="4"/>
        <v>16.674999999999997</v>
      </c>
      <c r="Q38" s="21"/>
      <c r="R38" s="21"/>
      <c r="S38" s="2">
        <f t="shared" si="50"/>
        <v>0.125</v>
      </c>
      <c r="T38" s="70">
        <f t="shared" si="51"/>
        <v>-0.33300000000000002</v>
      </c>
      <c r="U38" s="22">
        <f t="shared" si="52"/>
        <v>25</v>
      </c>
      <c r="V38" s="22">
        <f t="shared" si="8"/>
        <v>0</v>
      </c>
      <c r="W38" s="22">
        <f t="shared" si="53"/>
        <v>25</v>
      </c>
      <c r="X38" s="22">
        <f t="shared" si="54"/>
        <v>25</v>
      </c>
      <c r="Y38" s="22">
        <f t="shared" si="55"/>
        <v>-25</v>
      </c>
      <c r="Z38" s="22">
        <f t="shared" si="56"/>
        <v>0</v>
      </c>
      <c r="AA38" s="22">
        <f t="shared" si="57"/>
        <v>0</v>
      </c>
      <c r="AB38" s="22">
        <f t="shared" si="58"/>
        <v>50</v>
      </c>
      <c r="AC38" s="2">
        <f t="shared" si="59"/>
        <v>1</v>
      </c>
      <c r="AD38" s="2">
        <f t="shared" si="60"/>
        <v>1</v>
      </c>
      <c r="AE38" s="2">
        <f t="shared" si="61"/>
        <v>0</v>
      </c>
      <c r="AF38" s="2">
        <f t="shared" si="62"/>
        <v>0</v>
      </c>
      <c r="AG38" s="2">
        <f t="shared" si="19"/>
        <v>2</v>
      </c>
      <c r="AH38" s="23">
        <v>50</v>
      </c>
      <c r="AI38" s="23">
        <v>0</v>
      </c>
      <c r="AJ38" s="23"/>
      <c r="AK38" s="23"/>
      <c r="AL38" s="24">
        <v>0.5</v>
      </c>
      <c r="AM38" s="24">
        <f t="shared" si="20"/>
        <v>0.5</v>
      </c>
      <c r="AN38" s="24"/>
      <c r="AO38" s="24"/>
      <c r="AP38" s="24" t="s">
        <v>166</v>
      </c>
      <c r="AQ38" s="25">
        <f t="shared" si="63"/>
        <v>31.267532059704937</v>
      </c>
      <c r="AR38" s="25">
        <f t="shared" si="64"/>
        <v>0</v>
      </c>
      <c r="AS38" s="25">
        <f t="shared" si="65"/>
        <v>0</v>
      </c>
      <c r="AT38" s="25">
        <f t="shared" si="66"/>
        <v>0</v>
      </c>
      <c r="AU38" s="24">
        <f t="shared" si="44"/>
        <v>0.42063935433575617</v>
      </c>
      <c r="AV38" s="24">
        <f t="shared" si="45"/>
        <v>0.57936064566424383</v>
      </c>
      <c r="AW38" s="24">
        <f t="shared" si="46"/>
        <v>0</v>
      </c>
      <c r="AX38" s="24">
        <f t="shared" si="47"/>
        <v>0</v>
      </c>
      <c r="AY38" s="7">
        <f t="shared" si="67"/>
        <v>1</v>
      </c>
      <c r="AZ38" s="37">
        <f t="shared" si="38"/>
        <v>13.15235449726684</v>
      </c>
      <c r="BA38" s="37"/>
      <c r="BB38" s="26">
        <f t="shared" si="68"/>
        <v>18.689379946742537</v>
      </c>
      <c r="BC38" s="27">
        <f t="shared" si="69"/>
        <v>20.519073555748609</v>
      </c>
      <c r="BD38" s="28">
        <f t="shared" si="70"/>
        <v>0</v>
      </c>
      <c r="BE38" s="28"/>
      <c r="BF38" s="28"/>
      <c r="BG38" s="28">
        <f t="shared" si="71"/>
        <v>0.61557220667245816</v>
      </c>
      <c r="BH38" s="28">
        <f t="shared" si="72"/>
        <v>0.61557220667245816</v>
      </c>
      <c r="BI38" s="28">
        <f t="shared" si="73"/>
        <v>0</v>
      </c>
      <c r="BJ38" s="28">
        <f t="shared" si="74"/>
        <v>0</v>
      </c>
      <c r="BK38" s="29">
        <f t="shared" si="39"/>
        <v>1.2311444133449163</v>
      </c>
      <c r="BL38" s="28">
        <f t="shared" si="75"/>
        <v>16.666666666666668</v>
      </c>
      <c r="BM38" s="44">
        <f t="shared" si="40"/>
        <v>21</v>
      </c>
      <c r="BN38" s="83">
        <f t="shared" si="41"/>
        <v>16.674999999999997</v>
      </c>
      <c r="BO38" s="83">
        <f t="shared" si="42"/>
        <v>18.689379946742537</v>
      </c>
      <c r="BP38" s="83">
        <f t="shared" si="43"/>
        <v>16.666666666666668</v>
      </c>
    </row>
    <row r="39" spans="1:68" s="47" customFormat="1" x14ac:dyDescent="0.25">
      <c r="A39" s="2" t="s">
        <v>48</v>
      </c>
      <c r="B39" s="17">
        <v>50</v>
      </c>
      <c r="C39" s="17">
        <v>0</v>
      </c>
      <c r="D39" s="17"/>
      <c r="E39" s="17"/>
      <c r="F39" s="4">
        <v>0.9</v>
      </c>
      <c r="G39" s="4">
        <f t="shared" si="0"/>
        <v>9.9999999999999978E-2</v>
      </c>
      <c r="H39" s="4"/>
      <c r="I39" s="4"/>
      <c r="J39" s="18">
        <v>37</v>
      </c>
      <c r="K39" s="3"/>
      <c r="L39" s="3"/>
      <c r="M39" s="6">
        <f t="shared" si="48"/>
        <v>0.125</v>
      </c>
      <c r="N39" s="6">
        <f t="shared" si="49"/>
        <v>0.33300000000000002</v>
      </c>
      <c r="O39" s="19">
        <f t="shared" si="3"/>
        <v>-1</v>
      </c>
      <c r="P39" s="20">
        <f t="shared" si="4"/>
        <v>35.005000000000003</v>
      </c>
      <c r="Q39" s="21"/>
      <c r="R39" s="21"/>
      <c r="S39" s="2">
        <f t="shared" si="50"/>
        <v>0.125</v>
      </c>
      <c r="T39" s="70">
        <f t="shared" si="51"/>
        <v>-0.33300000000000002</v>
      </c>
      <c r="U39" s="22">
        <f t="shared" si="52"/>
        <v>45</v>
      </c>
      <c r="V39" s="22">
        <f t="shared" si="8"/>
        <v>-40</v>
      </c>
      <c r="W39" s="22">
        <f t="shared" si="53"/>
        <v>14.999999999999998</v>
      </c>
      <c r="X39" s="22">
        <f t="shared" si="54"/>
        <v>5</v>
      </c>
      <c r="Y39" s="22">
        <f t="shared" si="55"/>
        <v>-45</v>
      </c>
      <c r="Z39" s="22">
        <f t="shared" si="56"/>
        <v>0</v>
      </c>
      <c r="AA39" s="22">
        <f t="shared" si="57"/>
        <v>0</v>
      </c>
      <c r="AB39" s="22">
        <f t="shared" si="58"/>
        <v>50</v>
      </c>
      <c r="AC39" s="2">
        <f t="shared" si="59"/>
        <v>1</v>
      </c>
      <c r="AD39" s="2">
        <f t="shared" si="60"/>
        <v>1</v>
      </c>
      <c r="AE39" s="2">
        <f t="shared" si="61"/>
        <v>0</v>
      </c>
      <c r="AF39" s="2">
        <f t="shared" si="62"/>
        <v>0</v>
      </c>
      <c r="AG39" s="2">
        <f t="shared" si="19"/>
        <v>2</v>
      </c>
      <c r="AH39" s="23">
        <v>50</v>
      </c>
      <c r="AI39" s="23">
        <v>0</v>
      </c>
      <c r="AJ39" s="23"/>
      <c r="AK39" s="23"/>
      <c r="AL39" s="24">
        <v>0.9</v>
      </c>
      <c r="AM39" s="24">
        <f t="shared" si="20"/>
        <v>9.9999999999999978E-2</v>
      </c>
      <c r="AN39" s="24"/>
      <c r="AO39" s="24"/>
      <c r="AP39" s="24" t="s">
        <v>166</v>
      </c>
      <c r="AQ39" s="25">
        <f t="shared" si="63"/>
        <v>31.267532059704937</v>
      </c>
      <c r="AR39" s="25">
        <f t="shared" si="64"/>
        <v>0</v>
      </c>
      <c r="AS39" s="25">
        <f t="shared" si="65"/>
        <v>0</v>
      </c>
      <c r="AT39" s="25">
        <f t="shared" si="66"/>
        <v>0</v>
      </c>
      <c r="AU39" s="24">
        <f t="shared" si="44"/>
        <v>0.71171606388420627</v>
      </c>
      <c r="AV39" s="24">
        <f t="shared" si="45"/>
        <v>0.28828393611579373</v>
      </c>
      <c r="AW39" s="24">
        <f t="shared" si="46"/>
        <v>0</v>
      </c>
      <c r="AX39" s="24">
        <f t="shared" si="47"/>
        <v>0</v>
      </c>
      <c r="AY39" s="7">
        <f t="shared" si="67"/>
        <v>1</v>
      </c>
      <c r="AZ39" s="37">
        <f t="shared" si="38"/>
        <v>22.253604844906427</v>
      </c>
      <c r="BA39" s="37"/>
      <c r="BB39" s="26">
        <f t="shared" si="68"/>
        <v>33.973225862473512</v>
      </c>
      <c r="BC39" s="27">
        <f t="shared" si="69"/>
        <v>30.963389922845696</v>
      </c>
      <c r="BD39" s="28">
        <f t="shared" si="70"/>
        <v>0</v>
      </c>
      <c r="BE39" s="28"/>
      <c r="BF39" s="28"/>
      <c r="BG39" s="28">
        <f t="shared" si="71"/>
        <v>0.92890169768537101</v>
      </c>
      <c r="BH39" s="28">
        <f t="shared" si="72"/>
        <v>0.19952623149688797</v>
      </c>
      <c r="BI39" s="28">
        <f t="shared" si="73"/>
        <v>0</v>
      </c>
      <c r="BJ39" s="28">
        <f t="shared" si="74"/>
        <v>0</v>
      </c>
      <c r="BK39" s="29">
        <f t="shared" si="39"/>
        <v>1.128427929182259</v>
      </c>
      <c r="BL39" s="28">
        <f t="shared" si="75"/>
        <v>27.439404078986261</v>
      </c>
      <c r="BM39" s="44">
        <f t="shared" si="40"/>
        <v>37</v>
      </c>
      <c r="BN39" s="83">
        <f t="shared" si="41"/>
        <v>35.005000000000003</v>
      </c>
      <c r="BO39" s="83">
        <f t="shared" si="42"/>
        <v>33.973225862473512</v>
      </c>
      <c r="BP39" s="83">
        <f t="shared" si="43"/>
        <v>27.439404078986261</v>
      </c>
    </row>
    <row r="40" spans="1:68" s="47" customFormat="1" x14ac:dyDescent="0.25">
      <c r="A40" s="2" t="s">
        <v>48</v>
      </c>
      <c r="B40" s="17">
        <v>100</v>
      </c>
      <c r="C40" s="17">
        <v>0</v>
      </c>
      <c r="D40" s="17"/>
      <c r="E40" s="17"/>
      <c r="F40" s="4">
        <v>0.5</v>
      </c>
      <c r="G40" s="4">
        <f t="shared" si="0"/>
        <v>0.5</v>
      </c>
      <c r="H40" s="4"/>
      <c r="I40" s="4"/>
      <c r="J40" s="18">
        <v>36</v>
      </c>
      <c r="K40" s="3"/>
      <c r="L40" s="3"/>
      <c r="M40" s="6">
        <f t="shared" si="48"/>
        <v>0.125</v>
      </c>
      <c r="N40" s="6">
        <f t="shared" si="49"/>
        <v>0.33300000000000002</v>
      </c>
      <c r="O40" s="19">
        <f t="shared" si="3"/>
        <v>-1</v>
      </c>
      <c r="P40" s="20">
        <f t="shared" si="4"/>
        <v>33.349999999999994</v>
      </c>
      <c r="Q40" s="21"/>
      <c r="R40" s="21"/>
      <c r="S40" s="2">
        <f t="shared" si="50"/>
        <v>0.125</v>
      </c>
      <c r="T40" s="70">
        <f t="shared" si="51"/>
        <v>-0.33300000000000002</v>
      </c>
      <c r="U40" s="22">
        <f t="shared" si="52"/>
        <v>50</v>
      </c>
      <c r="V40" s="22">
        <f t="shared" si="8"/>
        <v>0</v>
      </c>
      <c r="W40" s="22">
        <f t="shared" si="53"/>
        <v>50</v>
      </c>
      <c r="X40" s="22">
        <f t="shared" si="54"/>
        <v>50</v>
      </c>
      <c r="Y40" s="22">
        <f t="shared" si="55"/>
        <v>-50</v>
      </c>
      <c r="Z40" s="22">
        <f t="shared" si="56"/>
        <v>0</v>
      </c>
      <c r="AA40" s="22">
        <f t="shared" si="57"/>
        <v>0</v>
      </c>
      <c r="AB40" s="22">
        <f t="shared" si="58"/>
        <v>100</v>
      </c>
      <c r="AC40" s="2">
        <f t="shared" si="59"/>
        <v>1</v>
      </c>
      <c r="AD40" s="2">
        <f t="shared" si="60"/>
        <v>1</v>
      </c>
      <c r="AE40" s="2">
        <f t="shared" si="61"/>
        <v>0</v>
      </c>
      <c r="AF40" s="2">
        <f t="shared" si="62"/>
        <v>0</v>
      </c>
      <c r="AG40" s="2">
        <f t="shared" si="19"/>
        <v>2</v>
      </c>
      <c r="AH40" s="23">
        <v>100</v>
      </c>
      <c r="AI40" s="23">
        <v>0</v>
      </c>
      <c r="AJ40" s="23"/>
      <c r="AK40" s="23"/>
      <c r="AL40" s="24">
        <v>0.5</v>
      </c>
      <c r="AM40" s="24">
        <f t="shared" si="20"/>
        <v>0.5</v>
      </c>
      <c r="AN40" s="24"/>
      <c r="AO40" s="24"/>
      <c r="AP40" s="24" t="s">
        <v>166</v>
      </c>
      <c r="AQ40" s="25">
        <f t="shared" si="63"/>
        <v>57.543993733715695</v>
      </c>
      <c r="AR40" s="25">
        <f t="shared" si="64"/>
        <v>0</v>
      </c>
      <c r="AS40" s="25">
        <f t="shared" si="65"/>
        <v>0</v>
      </c>
      <c r="AT40" s="25">
        <f t="shared" si="66"/>
        <v>0</v>
      </c>
      <c r="AU40" s="24">
        <f t="shared" si="44"/>
        <v>0.42063935433575617</v>
      </c>
      <c r="AV40" s="24">
        <f t="shared" si="45"/>
        <v>0.57936064566424383</v>
      </c>
      <c r="AW40" s="24">
        <f t="shared" si="46"/>
        <v>0</v>
      </c>
      <c r="AX40" s="24">
        <f t="shared" si="47"/>
        <v>0</v>
      </c>
      <c r="AY40" s="7">
        <f t="shared" si="67"/>
        <v>1</v>
      </c>
      <c r="AZ40" s="37">
        <f t="shared" si="38"/>
        <v>24.20526837005097</v>
      </c>
      <c r="BA40" s="37"/>
      <c r="BB40" s="26">
        <f t="shared" si="68"/>
        <v>37.378759893485096</v>
      </c>
      <c r="BC40" s="27">
        <f t="shared" si="69"/>
        <v>41.038147111497217</v>
      </c>
      <c r="BD40" s="28">
        <f t="shared" si="70"/>
        <v>0</v>
      </c>
      <c r="BE40" s="28"/>
      <c r="BF40" s="28"/>
      <c r="BG40" s="28">
        <f t="shared" si="71"/>
        <v>0.61557220667245816</v>
      </c>
      <c r="BH40" s="28">
        <f t="shared" si="72"/>
        <v>0.61557220667245816</v>
      </c>
      <c r="BI40" s="28">
        <f t="shared" si="73"/>
        <v>0</v>
      </c>
      <c r="BJ40" s="28">
        <f t="shared" si="74"/>
        <v>0</v>
      </c>
      <c r="BK40" s="29">
        <f t="shared" si="39"/>
        <v>1.2311444133449163</v>
      </c>
      <c r="BL40" s="28">
        <f t="shared" si="75"/>
        <v>33.333333333333336</v>
      </c>
      <c r="BM40" s="44">
        <f t="shared" si="40"/>
        <v>36</v>
      </c>
      <c r="BN40" s="83">
        <f t="shared" si="41"/>
        <v>33.349999999999994</v>
      </c>
      <c r="BO40" s="83">
        <f t="shared" si="42"/>
        <v>37.378759893485096</v>
      </c>
      <c r="BP40" s="83">
        <f t="shared" si="43"/>
        <v>33.333333333333336</v>
      </c>
    </row>
    <row r="41" spans="1:68" s="47" customFormat="1" x14ac:dyDescent="0.25">
      <c r="A41" s="2" t="s">
        <v>48</v>
      </c>
      <c r="B41" s="17">
        <v>150</v>
      </c>
      <c r="C41" s="17">
        <v>50</v>
      </c>
      <c r="D41" s="17"/>
      <c r="E41" s="17"/>
      <c r="F41" s="4">
        <v>0.05</v>
      </c>
      <c r="G41" s="4">
        <f t="shared" si="0"/>
        <v>0.95</v>
      </c>
      <c r="H41" s="4"/>
      <c r="I41" s="4"/>
      <c r="J41" s="18">
        <v>64</v>
      </c>
      <c r="K41" s="3"/>
      <c r="L41" s="3"/>
      <c r="M41" s="6">
        <f t="shared" si="48"/>
        <v>0.125</v>
      </c>
      <c r="N41" s="6">
        <f t="shared" si="49"/>
        <v>0.33300000000000002</v>
      </c>
      <c r="O41" s="19">
        <f t="shared" si="3"/>
        <v>-1</v>
      </c>
      <c r="P41" s="20">
        <f t="shared" si="4"/>
        <v>58.992433259004777</v>
      </c>
      <c r="Q41" s="21"/>
      <c r="R41" s="21"/>
      <c r="S41" s="2">
        <f t="shared" si="50"/>
        <v>0.125</v>
      </c>
      <c r="T41" s="70">
        <f t="shared" si="51"/>
        <v>-0.33300000000000002</v>
      </c>
      <c r="U41" s="22">
        <f t="shared" si="52"/>
        <v>55</v>
      </c>
      <c r="V41" s="22">
        <f t="shared" si="8"/>
        <v>90</v>
      </c>
      <c r="W41" s="22">
        <f t="shared" si="53"/>
        <v>21.794494717703369</v>
      </c>
      <c r="X41" s="22">
        <f t="shared" si="54"/>
        <v>95</v>
      </c>
      <c r="Y41" s="22">
        <f t="shared" si="55"/>
        <v>-5</v>
      </c>
      <c r="Z41" s="22">
        <f t="shared" si="56"/>
        <v>0</v>
      </c>
      <c r="AA41" s="22">
        <f t="shared" si="57"/>
        <v>0</v>
      </c>
      <c r="AB41" s="22">
        <f t="shared" si="58"/>
        <v>200</v>
      </c>
      <c r="AC41" s="2">
        <f t="shared" si="59"/>
        <v>1</v>
      </c>
      <c r="AD41" s="2">
        <f t="shared" si="60"/>
        <v>1</v>
      </c>
      <c r="AE41" s="2">
        <f t="shared" si="61"/>
        <v>0</v>
      </c>
      <c r="AF41" s="2">
        <f t="shared" si="62"/>
        <v>0</v>
      </c>
      <c r="AG41" s="2">
        <f t="shared" si="19"/>
        <v>2</v>
      </c>
      <c r="AH41" s="23">
        <v>150</v>
      </c>
      <c r="AI41" s="23">
        <v>50</v>
      </c>
      <c r="AJ41" s="23"/>
      <c r="AK41" s="23"/>
      <c r="AL41" s="24">
        <v>0.05</v>
      </c>
      <c r="AM41" s="24">
        <f t="shared" si="20"/>
        <v>0.95</v>
      </c>
      <c r="AN41" s="24"/>
      <c r="AO41" s="24"/>
      <c r="AP41" s="24" t="s">
        <v>166</v>
      </c>
      <c r="AQ41" s="25">
        <f t="shared" si="63"/>
        <v>82.216750510696073</v>
      </c>
      <c r="AR41" s="25">
        <f t="shared" si="64"/>
        <v>31.267532059704937</v>
      </c>
      <c r="AS41" s="25">
        <f t="shared" si="65"/>
        <v>0</v>
      </c>
      <c r="AT41" s="25">
        <f t="shared" si="66"/>
        <v>0</v>
      </c>
      <c r="AU41" s="24">
        <f t="shared" si="44"/>
        <v>0.13162570115457087</v>
      </c>
      <c r="AV41" s="24">
        <f t="shared" si="45"/>
        <v>0.86837429884542916</v>
      </c>
      <c r="AW41" s="24">
        <f t="shared" si="46"/>
        <v>0</v>
      </c>
      <c r="AX41" s="24">
        <f t="shared" si="47"/>
        <v>0</v>
      </c>
      <c r="AY41" s="7">
        <f t="shared" si="67"/>
        <v>1</v>
      </c>
      <c r="AZ41" s="37">
        <f t="shared" si="38"/>
        <v>37.973758661594047</v>
      </c>
      <c r="BA41" s="37"/>
      <c r="BB41" s="26">
        <f t="shared" si="68"/>
        <v>62.354487106297306</v>
      </c>
      <c r="BC41" s="27">
        <f t="shared" si="69"/>
        <v>12.282280261157908</v>
      </c>
      <c r="BD41" s="28">
        <f t="shared" si="70"/>
        <v>50.283628879562073</v>
      </c>
      <c r="BE41" s="28"/>
      <c r="BF41" s="28"/>
      <c r="BG41" s="28">
        <f t="shared" si="71"/>
        <v>0.12282280261157909</v>
      </c>
      <c r="BH41" s="28">
        <f t="shared" si="72"/>
        <v>0.96473164338738171</v>
      </c>
      <c r="BI41" s="28">
        <f t="shared" si="73"/>
        <v>0</v>
      </c>
      <c r="BJ41" s="28">
        <f t="shared" si="74"/>
        <v>0</v>
      </c>
      <c r="BK41" s="29">
        <f t="shared" si="39"/>
        <v>1.0875544459989608</v>
      </c>
      <c r="BL41" s="28">
        <f t="shared" si="75"/>
        <v>57.528990268851118</v>
      </c>
      <c r="BM41" s="44">
        <f t="shared" si="40"/>
        <v>64</v>
      </c>
      <c r="BN41" s="83">
        <f t="shared" si="41"/>
        <v>58.992433259004777</v>
      </c>
      <c r="BO41" s="83">
        <f t="shared" si="42"/>
        <v>62.354487106297306</v>
      </c>
      <c r="BP41" s="83">
        <f t="shared" si="43"/>
        <v>57.528990268851118</v>
      </c>
    </row>
    <row r="42" spans="1:68" s="47" customFormat="1" x14ac:dyDescent="0.25">
      <c r="A42" s="2" t="s">
        <v>48</v>
      </c>
      <c r="B42" s="17">
        <v>100</v>
      </c>
      <c r="C42" s="17">
        <v>50</v>
      </c>
      <c r="D42" s="17"/>
      <c r="E42" s="17"/>
      <c r="F42" s="4">
        <v>0.1</v>
      </c>
      <c r="G42" s="4">
        <f t="shared" si="0"/>
        <v>0.9</v>
      </c>
      <c r="H42" s="4"/>
      <c r="I42" s="4"/>
      <c r="J42" s="18">
        <v>59</v>
      </c>
      <c r="K42" s="3"/>
      <c r="L42" s="3"/>
      <c r="M42" s="6">
        <f t="shared" si="48"/>
        <v>0.125</v>
      </c>
      <c r="N42" s="6">
        <f t="shared" si="49"/>
        <v>0.33300000000000002</v>
      </c>
      <c r="O42" s="19">
        <f t="shared" si="3"/>
        <v>-1</v>
      </c>
      <c r="P42" s="20">
        <f t="shared" si="4"/>
        <v>55.005000000000003</v>
      </c>
      <c r="Q42" s="21"/>
      <c r="R42" s="21"/>
      <c r="S42" s="2">
        <f t="shared" si="50"/>
        <v>0.125</v>
      </c>
      <c r="T42" s="70">
        <f t="shared" si="51"/>
        <v>-0.33300000000000002</v>
      </c>
      <c r="U42" s="22">
        <f t="shared" si="52"/>
        <v>55</v>
      </c>
      <c r="V42" s="22">
        <f t="shared" si="8"/>
        <v>40</v>
      </c>
      <c r="W42" s="22">
        <f t="shared" si="53"/>
        <v>15</v>
      </c>
      <c r="X42" s="22">
        <f t="shared" si="54"/>
        <v>45</v>
      </c>
      <c r="Y42" s="22">
        <f t="shared" si="55"/>
        <v>-5</v>
      </c>
      <c r="Z42" s="22">
        <f t="shared" si="56"/>
        <v>0</v>
      </c>
      <c r="AA42" s="22">
        <f t="shared" si="57"/>
        <v>0</v>
      </c>
      <c r="AB42" s="22">
        <f t="shared" si="58"/>
        <v>150</v>
      </c>
      <c r="AC42" s="2">
        <f t="shared" si="59"/>
        <v>1</v>
      </c>
      <c r="AD42" s="2">
        <f t="shared" si="60"/>
        <v>1</v>
      </c>
      <c r="AE42" s="2">
        <f t="shared" si="61"/>
        <v>0</v>
      </c>
      <c r="AF42" s="2">
        <f t="shared" si="62"/>
        <v>0</v>
      </c>
      <c r="AG42" s="2">
        <f t="shared" si="19"/>
        <v>2</v>
      </c>
      <c r="AH42" s="23">
        <v>100</v>
      </c>
      <c r="AI42" s="23">
        <v>50</v>
      </c>
      <c r="AJ42" s="23"/>
      <c r="AK42" s="23"/>
      <c r="AL42" s="24">
        <v>0.1</v>
      </c>
      <c r="AM42" s="24">
        <f t="shared" si="20"/>
        <v>0.9</v>
      </c>
      <c r="AN42" s="24"/>
      <c r="AO42" s="24"/>
      <c r="AP42" s="24" t="s">
        <v>166</v>
      </c>
      <c r="AQ42" s="25">
        <f t="shared" si="63"/>
        <v>57.543993733715695</v>
      </c>
      <c r="AR42" s="25">
        <f t="shared" si="64"/>
        <v>31.267532059704937</v>
      </c>
      <c r="AS42" s="25">
        <f t="shared" si="65"/>
        <v>0</v>
      </c>
      <c r="AT42" s="25">
        <f t="shared" si="66"/>
        <v>0</v>
      </c>
      <c r="AU42" s="24">
        <f t="shared" si="44"/>
        <v>0.18630256637717418</v>
      </c>
      <c r="AV42" s="24">
        <f t="shared" si="45"/>
        <v>0.81369743362282576</v>
      </c>
      <c r="AW42" s="24">
        <f t="shared" si="46"/>
        <v>0</v>
      </c>
      <c r="AX42" s="24">
        <f t="shared" si="47"/>
        <v>0</v>
      </c>
      <c r="AY42" s="7">
        <f t="shared" si="67"/>
        <v>1</v>
      </c>
      <c r="AZ42" s="37">
        <f t="shared" si="38"/>
        <v>36.162904304884599</v>
      </c>
      <c r="BA42" s="37"/>
      <c r="BB42" s="26">
        <f t="shared" si="68"/>
        <v>58.986652748412027</v>
      </c>
      <c r="BC42" s="27">
        <f t="shared" si="69"/>
        <v>13.301748766459198</v>
      </c>
      <c r="BD42" s="28">
        <f t="shared" si="70"/>
        <v>49.770522075883349</v>
      </c>
      <c r="BE42" s="28"/>
      <c r="BF42" s="28"/>
      <c r="BG42" s="28">
        <f t="shared" si="71"/>
        <v>0.199526231496888</v>
      </c>
      <c r="BH42" s="28">
        <f t="shared" si="72"/>
        <v>0.92890169768537101</v>
      </c>
      <c r="BI42" s="28">
        <f t="shared" si="73"/>
        <v>0</v>
      </c>
      <c r="BJ42" s="28">
        <f t="shared" si="74"/>
        <v>0</v>
      </c>
      <c r="BK42" s="29">
        <f t="shared" si="39"/>
        <v>1.128427929182259</v>
      </c>
      <c r="BL42" s="28">
        <f t="shared" si="75"/>
        <v>55.893929254347071</v>
      </c>
      <c r="BM42" s="44">
        <f t="shared" si="40"/>
        <v>59</v>
      </c>
      <c r="BN42" s="83">
        <f t="shared" si="41"/>
        <v>55.005000000000003</v>
      </c>
      <c r="BO42" s="83">
        <f t="shared" si="42"/>
        <v>58.986652748412027</v>
      </c>
      <c r="BP42" s="83">
        <f t="shared" si="43"/>
        <v>55.893929254347071</v>
      </c>
    </row>
    <row r="43" spans="1:68" s="47" customFormat="1" x14ac:dyDescent="0.25">
      <c r="A43" s="2" t="s">
        <v>48</v>
      </c>
      <c r="B43" s="17">
        <v>150</v>
      </c>
      <c r="C43" s="17">
        <v>50</v>
      </c>
      <c r="D43" s="17"/>
      <c r="E43" s="17"/>
      <c r="F43" s="4">
        <v>0.25</v>
      </c>
      <c r="G43" s="4">
        <f t="shared" si="0"/>
        <v>0.75</v>
      </c>
      <c r="H43" s="4"/>
      <c r="I43" s="4"/>
      <c r="J43" s="18">
        <v>72.5</v>
      </c>
      <c r="K43" s="3"/>
      <c r="L43" s="3"/>
      <c r="M43" s="6">
        <f t="shared" si="48"/>
        <v>0.125</v>
      </c>
      <c r="N43" s="6">
        <f t="shared" si="49"/>
        <v>0.33300000000000002</v>
      </c>
      <c r="O43" s="19">
        <f t="shared" si="3"/>
        <v>-1</v>
      </c>
      <c r="P43" s="20">
        <f t="shared" si="4"/>
        <v>66.830677026989093</v>
      </c>
      <c r="Q43" s="21"/>
      <c r="R43" s="21"/>
      <c r="S43" s="2">
        <f t="shared" si="50"/>
        <v>0.125</v>
      </c>
      <c r="T43" s="70">
        <f t="shared" si="51"/>
        <v>-0.33300000000000002</v>
      </c>
      <c r="U43" s="22">
        <f t="shared" si="52"/>
        <v>75</v>
      </c>
      <c r="V43" s="22">
        <f t="shared" si="8"/>
        <v>50</v>
      </c>
      <c r="W43" s="22">
        <f t="shared" si="53"/>
        <v>43.301270189221931</v>
      </c>
      <c r="X43" s="22">
        <f t="shared" si="54"/>
        <v>75</v>
      </c>
      <c r="Y43" s="22">
        <f t="shared" si="55"/>
        <v>-25</v>
      </c>
      <c r="Z43" s="22">
        <f t="shared" si="56"/>
        <v>0</v>
      </c>
      <c r="AA43" s="22">
        <f t="shared" si="57"/>
        <v>0</v>
      </c>
      <c r="AB43" s="22">
        <f t="shared" si="58"/>
        <v>200</v>
      </c>
      <c r="AC43" s="2">
        <f t="shared" si="59"/>
        <v>1</v>
      </c>
      <c r="AD43" s="2">
        <f t="shared" si="60"/>
        <v>1</v>
      </c>
      <c r="AE43" s="2">
        <f t="shared" si="61"/>
        <v>0</v>
      </c>
      <c r="AF43" s="2">
        <f t="shared" si="62"/>
        <v>0</v>
      </c>
      <c r="AG43" s="2">
        <f t="shared" si="19"/>
        <v>2</v>
      </c>
      <c r="AH43" s="23">
        <v>150</v>
      </c>
      <c r="AI43" s="23">
        <v>50</v>
      </c>
      <c r="AJ43" s="23"/>
      <c r="AK43" s="23"/>
      <c r="AL43" s="24">
        <v>0.25</v>
      </c>
      <c r="AM43" s="24">
        <f t="shared" si="20"/>
        <v>0.75</v>
      </c>
      <c r="AN43" s="24"/>
      <c r="AO43" s="24"/>
      <c r="AP43" s="24" t="s">
        <v>166</v>
      </c>
      <c r="AQ43" s="25">
        <f t="shared" si="63"/>
        <v>82.216750510696073</v>
      </c>
      <c r="AR43" s="25">
        <f t="shared" si="64"/>
        <v>31.267532059704937</v>
      </c>
      <c r="AS43" s="25">
        <f t="shared" si="65"/>
        <v>0</v>
      </c>
      <c r="AT43" s="25">
        <f t="shared" si="66"/>
        <v>0</v>
      </c>
      <c r="AU43" s="24">
        <f t="shared" si="44"/>
        <v>0.29074293416024788</v>
      </c>
      <c r="AV43" s="24">
        <f t="shared" si="45"/>
        <v>0.70925706583975212</v>
      </c>
      <c r="AW43" s="24">
        <f t="shared" si="46"/>
        <v>0</v>
      </c>
      <c r="AX43" s="24">
        <f t="shared" si="47"/>
        <v>0</v>
      </c>
      <c r="AY43" s="7">
        <f t="shared" si="67"/>
        <v>1</v>
      </c>
      <c r="AZ43" s="37">
        <f t="shared" si="38"/>
        <v>46.080657325317539</v>
      </c>
      <c r="BA43" s="37"/>
      <c r="BB43" s="26">
        <f t="shared" si="68"/>
        <v>77.689463064316797</v>
      </c>
      <c r="BC43" s="27">
        <f t="shared" si="69"/>
        <v>37.892914162759958</v>
      </c>
      <c r="BD43" s="28">
        <f t="shared" si="70"/>
        <v>47.195674102643991</v>
      </c>
      <c r="BE43" s="28"/>
      <c r="BF43" s="28"/>
      <c r="BG43" s="28">
        <f t="shared" si="71"/>
        <v>0.37892914162759955</v>
      </c>
      <c r="BH43" s="28">
        <f t="shared" si="72"/>
        <v>0.8176037681770133</v>
      </c>
      <c r="BI43" s="28">
        <f t="shared" si="73"/>
        <v>0</v>
      </c>
      <c r="BJ43" s="28">
        <f t="shared" si="74"/>
        <v>0</v>
      </c>
      <c r="BK43" s="29">
        <f t="shared" si="39"/>
        <v>1.1965329098046129</v>
      </c>
      <c r="BL43" s="28">
        <f t="shared" si="75"/>
        <v>71.112618439636933</v>
      </c>
      <c r="BM43" s="44">
        <f t="shared" si="40"/>
        <v>72.5</v>
      </c>
      <c r="BN43" s="83">
        <f t="shared" si="41"/>
        <v>66.830677026989093</v>
      </c>
      <c r="BO43" s="83">
        <f t="shared" si="42"/>
        <v>77.689463064316797</v>
      </c>
      <c r="BP43" s="83">
        <f t="shared" si="43"/>
        <v>71.112618439636933</v>
      </c>
    </row>
    <row r="44" spans="1:68" s="47" customFormat="1" x14ac:dyDescent="0.25">
      <c r="A44" s="2" t="s">
        <v>48</v>
      </c>
      <c r="B44" s="17">
        <v>100</v>
      </c>
      <c r="C44" s="17">
        <v>50</v>
      </c>
      <c r="D44" s="17"/>
      <c r="E44" s="17"/>
      <c r="F44" s="4">
        <v>0.5</v>
      </c>
      <c r="G44" s="4">
        <f t="shared" si="0"/>
        <v>0.5</v>
      </c>
      <c r="H44" s="4"/>
      <c r="I44" s="4"/>
      <c r="J44" s="18">
        <v>71</v>
      </c>
      <c r="K44" s="3"/>
      <c r="L44" s="3"/>
      <c r="M44" s="6">
        <f t="shared" si="48"/>
        <v>0.125</v>
      </c>
      <c r="N44" s="6">
        <f t="shared" si="49"/>
        <v>0.33300000000000002</v>
      </c>
      <c r="O44" s="19">
        <f t="shared" si="3"/>
        <v>-1</v>
      </c>
      <c r="P44" s="20">
        <f t="shared" si="4"/>
        <v>66.674999999999997</v>
      </c>
      <c r="Q44" s="21"/>
      <c r="R44" s="21"/>
      <c r="S44" s="2">
        <f t="shared" si="50"/>
        <v>0.125</v>
      </c>
      <c r="T44" s="70">
        <f t="shared" si="51"/>
        <v>-0.33300000000000002</v>
      </c>
      <c r="U44" s="22">
        <f t="shared" si="52"/>
        <v>75</v>
      </c>
      <c r="V44" s="22">
        <f t="shared" si="8"/>
        <v>0</v>
      </c>
      <c r="W44" s="22">
        <f t="shared" si="53"/>
        <v>25</v>
      </c>
      <c r="X44" s="22">
        <f t="shared" si="54"/>
        <v>25</v>
      </c>
      <c r="Y44" s="22">
        <f t="shared" si="55"/>
        <v>-25</v>
      </c>
      <c r="Z44" s="22">
        <f t="shared" si="56"/>
        <v>0</v>
      </c>
      <c r="AA44" s="22">
        <f t="shared" si="57"/>
        <v>0</v>
      </c>
      <c r="AB44" s="22">
        <f t="shared" si="58"/>
        <v>150</v>
      </c>
      <c r="AC44" s="2">
        <f t="shared" si="59"/>
        <v>1</v>
      </c>
      <c r="AD44" s="2">
        <f t="shared" si="60"/>
        <v>1</v>
      </c>
      <c r="AE44" s="2">
        <f t="shared" si="61"/>
        <v>0</v>
      </c>
      <c r="AF44" s="2">
        <f t="shared" si="62"/>
        <v>0</v>
      </c>
      <c r="AG44" s="2">
        <f t="shared" si="19"/>
        <v>2</v>
      </c>
      <c r="AH44" s="23">
        <v>100</v>
      </c>
      <c r="AI44" s="23">
        <v>50</v>
      </c>
      <c r="AJ44" s="23"/>
      <c r="AK44" s="23"/>
      <c r="AL44" s="24">
        <v>0.5</v>
      </c>
      <c r="AM44" s="24">
        <f t="shared" si="20"/>
        <v>0.5</v>
      </c>
      <c r="AN44" s="24"/>
      <c r="AO44" s="24"/>
      <c r="AP44" s="24" t="s">
        <v>166</v>
      </c>
      <c r="AQ44" s="25">
        <f t="shared" si="63"/>
        <v>57.543993733715695</v>
      </c>
      <c r="AR44" s="25">
        <f t="shared" si="64"/>
        <v>31.267532059704937</v>
      </c>
      <c r="AS44" s="25">
        <f t="shared" si="65"/>
        <v>0</v>
      </c>
      <c r="AT44" s="25">
        <f t="shared" si="66"/>
        <v>0</v>
      </c>
      <c r="AU44" s="24">
        <f t="shared" si="44"/>
        <v>0.42063935433575617</v>
      </c>
      <c r="AV44" s="24">
        <f t="shared" si="45"/>
        <v>0.57936064566424383</v>
      </c>
      <c r="AW44" s="24">
        <f t="shared" si="46"/>
        <v>0</v>
      </c>
      <c r="AX44" s="24">
        <f t="shared" si="47"/>
        <v>0</v>
      </c>
      <c r="AY44" s="7">
        <f t="shared" si="67"/>
        <v>1</v>
      </c>
      <c r="AZ44" s="37">
        <f t="shared" si="38"/>
        <v>42.320445932489065</v>
      </c>
      <c r="BA44" s="37"/>
      <c r="BB44" s="26">
        <f t="shared" si="68"/>
        <v>70.526533822440783</v>
      </c>
      <c r="BC44" s="27">
        <f t="shared" si="69"/>
        <v>41.038147111497217</v>
      </c>
      <c r="BD44" s="28">
        <f t="shared" si="70"/>
        <v>41.03814711149721</v>
      </c>
      <c r="BE44" s="28"/>
      <c r="BF44" s="28"/>
      <c r="BG44" s="28">
        <f t="shared" si="71"/>
        <v>0.61557220667245816</v>
      </c>
      <c r="BH44" s="28">
        <f t="shared" si="72"/>
        <v>0.61557220667245816</v>
      </c>
      <c r="BI44" s="28">
        <f t="shared" si="73"/>
        <v>0</v>
      </c>
      <c r="BJ44" s="28">
        <f t="shared" si="74"/>
        <v>0</v>
      </c>
      <c r="BK44" s="29">
        <f t="shared" si="39"/>
        <v>1.2311444133449163</v>
      </c>
      <c r="BL44" s="28">
        <f t="shared" si="75"/>
        <v>66.666666666666671</v>
      </c>
      <c r="BM44" s="44">
        <f t="shared" si="40"/>
        <v>71</v>
      </c>
      <c r="BN44" s="83">
        <f t="shared" si="41"/>
        <v>66.674999999999997</v>
      </c>
      <c r="BO44" s="83">
        <f t="shared" si="42"/>
        <v>70.526533822440783</v>
      </c>
      <c r="BP44" s="83">
        <f t="shared" si="43"/>
        <v>66.666666666666671</v>
      </c>
    </row>
    <row r="45" spans="1:68" s="47" customFormat="1" x14ac:dyDescent="0.25">
      <c r="A45" s="2" t="s">
        <v>48</v>
      </c>
      <c r="B45" s="17">
        <v>100</v>
      </c>
      <c r="C45" s="17">
        <v>0</v>
      </c>
      <c r="D45" s="17"/>
      <c r="E45" s="17"/>
      <c r="F45" s="4">
        <v>0.75</v>
      </c>
      <c r="G45" s="4">
        <f t="shared" si="0"/>
        <v>0.25</v>
      </c>
      <c r="H45" s="4"/>
      <c r="I45" s="4"/>
      <c r="J45" s="18">
        <v>52</v>
      </c>
      <c r="K45" s="3"/>
      <c r="L45" s="3"/>
      <c r="M45" s="6">
        <f t="shared" si="48"/>
        <v>0.125</v>
      </c>
      <c r="N45" s="6">
        <f t="shared" si="49"/>
        <v>0.33300000000000002</v>
      </c>
      <c r="O45" s="19">
        <f t="shared" si="3"/>
        <v>-1</v>
      </c>
      <c r="P45" s="20">
        <f t="shared" si="4"/>
        <v>54.330677026989093</v>
      </c>
      <c r="Q45" s="21"/>
      <c r="R45" s="21"/>
      <c r="S45" s="2">
        <f t="shared" si="50"/>
        <v>0.125</v>
      </c>
      <c r="T45" s="70">
        <f t="shared" si="51"/>
        <v>-0.33300000000000002</v>
      </c>
      <c r="U45" s="22">
        <f t="shared" si="52"/>
        <v>75</v>
      </c>
      <c r="V45" s="22">
        <f t="shared" si="8"/>
        <v>-50</v>
      </c>
      <c r="W45" s="22">
        <f t="shared" si="53"/>
        <v>43.301270189221931</v>
      </c>
      <c r="X45" s="22">
        <f t="shared" si="54"/>
        <v>25</v>
      </c>
      <c r="Y45" s="22">
        <f t="shared" si="55"/>
        <v>-75</v>
      </c>
      <c r="Z45" s="22">
        <f t="shared" si="56"/>
        <v>0</v>
      </c>
      <c r="AA45" s="22">
        <f t="shared" si="57"/>
        <v>0</v>
      </c>
      <c r="AB45" s="22">
        <f t="shared" si="58"/>
        <v>100</v>
      </c>
      <c r="AC45" s="2">
        <f t="shared" si="59"/>
        <v>1</v>
      </c>
      <c r="AD45" s="2">
        <f t="shared" si="60"/>
        <v>1</v>
      </c>
      <c r="AE45" s="2">
        <f t="shared" si="61"/>
        <v>0</v>
      </c>
      <c r="AF45" s="2">
        <f t="shared" si="62"/>
        <v>0</v>
      </c>
      <c r="AG45" s="2">
        <f t="shared" si="19"/>
        <v>2</v>
      </c>
      <c r="AH45" s="23">
        <v>100</v>
      </c>
      <c r="AI45" s="23">
        <v>0</v>
      </c>
      <c r="AJ45" s="23"/>
      <c r="AK45" s="23"/>
      <c r="AL45" s="24">
        <v>0.75</v>
      </c>
      <c r="AM45" s="24">
        <f t="shared" si="20"/>
        <v>0.25</v>
      </c>
      <c r="AN45" s="24"/>
      <c r="AO45" s="24"/>
      <c r="AP45" s="24" t="s">
        <v>166</v>
      </c>
      <c r="AQ45" s="25">
        <f t="shared" si="63"/>
        <v>57.543993733715695</v>
      </c>
      <c r="AR45" s="25">
        <f t="shared" si="64"/>
        <v>0</v>
      </c>
      <c r="AS45" s="25">
        <f t="shared" si="65"/>
        <v>0</v>
      </c>
      <c r="AT45" s="25">
        <f t="shared" si="66"/>
        <v>0</v>
      </c>
      <c r="AU45" s="24">
        <f t="shared" si="44"/>
        <v>0.56826791285430434</v>
      </c>
      <c r="AV45" s="24">
        <f t="shared" si="45"/>
        <v>0.43173208714569566</v>
      </c>
      <c r="AW45" s="24">
        <f t="shared" si="46"/>
        <v>0</v>
      </c>
      <c r="AX45" s="24">
        <f t="shared" si="47"/>
        <v>0</v>
      </c>
      <c r="AY45" s="7">
        <f t="shared" si="67"/>
        <v>1</v>
      </c>
      <c r="AZ45" s="37">
        <f t="shared" si="38"/>
        <v>32.700405216359783</v>
      </c>
      <c r="BA45" s="37"/>
      <c r="BB45" s="26">
        <f t="shared" si="68"/>
        <v>52.611793547944977</v>
      </c>
      <c r="BC45" s="27">
        <f t="shared" si="69"/>
        <v>54.506917878467554</v>
      </c>
      <c r="BD45" s="28">
        <f t="shared" si="70"/>
        <v>0</v>
      </c>
      <c r="BE45" s="28"/>
      <c r="BF45" s="28"/>
      <c r="BG45" s="28">
        <f t="shared" si="71"/>
        <v>0.8176037681770133</v>
      </c>
      <c r="BH45" s="28">
        <f t="shared" si="72"/>
        <v>0.37892914162759955</v>
      </c>
      <c r="BI45" s="28">
        <f t="shared" si="73"/>
        <v>0</v>
      </c>
      <c r="BJ45" s="28">
        <f t="shared" si="74"/>
        <v>0</v>
      </c>
      <c r="BK45" s="29">
        <f t="shared" si="39"/>
        <v>1.1965329098046129</v>
      </c>
      <c r="BL45" s="28">
        <f t="shared" si="75"/>
        <v>45.554048227029732</v>
      </c>
      <c r="BM45" s="44">
        <f t="shared" si="40"/>
        <v>52</v>
      </c>
      <c r="BN45" s="83">
        <f t="shared" si="41"/>
        <v>54.330677026989093</v>
      </c>
      <c r="BO45" s="83">
        <f t="shared" si="42"/>
        <v>52.611793547944977</v>
      </c>
      <c r="BP45" s="83">
        <f t="shared" si="43"/>
        <v>45.554048227029732</v>
      </c>
    </row>
    <row r="46" spans="1:68" s="47" customFormat="1" x14ac:dyDescent="0.25">
      <c r="A46" s="2" t="s">
        <v>48</v>
      </c>
      <c r="B46" s="17">
        <v>100</v>
      </c>
      <c r="C46" s="17">
        <v>50</v>
      </c>
      <c r="D46" s="17"/>
      <c r="E46" s="17"/>
      <c r="F46" s="4">
        <v>0.9</v>
      </c>
      <c r="G46" s="4">
        <f t="shared" si="0"/>
        <v>9.9999999999999978E-2</v>
      </c>
      <c r="H46" s="4"/>
      <c r="I46" s="4"/>
      <c r="J46" s="18">
        <v>83</v>
      </c>
      <c r="K46" s="3"/>
      <c r="L46" s="3"/>
      <c r="M46" s="6">
        <f t="shared" si="48"/>
        <v>0.125</v>
      </c>
      <c r="N46" s="6">
        <f t="shared" si="49"/>
        <v>0.33300000000000002</v>
      </c>
      <c r="O46" s="19">
        <f t="shared" si="3"/>
        <v>-1</v>
      </c>
      <c r="P46" s="20">
        <f t="shared" si="4"/>
        <v>85.004999999999995</v>
      </c>
      <c r="Q46" s="21"/>
      <c r="R46" s="21"/>
      <c r="S46" s="2">
        <f t="shared" si="50"/>
        <v>0.125</v>
      </c>
      <c r="T46" s="70">
        <f t="shared" si="51"/>
        <v>-0.33300000000000002</v>
      </c>
      <c r="U46" s="22">
        <f t="shared" si="52"/>
        <v>95</v>
      </c>
      <c r="V46" s="22">
        <f t="shared" si="8"/>
        <v>-40</v>
      </c>
      <c r="W46" s="22">
        <f t="shared" si="53"/>
        <v>14.999999999999998</v>
      </c>
      <c r="X46" s="22">
        <f t="shared" si="54"/>
        <v>5</v>
      </c>
      <c r="Y46" s="22">
        <f t="shared" si="55"/>
        <v>-45</v>
      </c>
      <c r="Z46" s="22">
        <f t="shared" si="56"/>
        <v>0</v>
      </c>
      <c r="AA46" s="22">
        <f t="shared" si="57"/>
        <v>0</v>
      </c>
      <c r="AB46" s="22">
        <f t="shared" si="58"/>
        <v>150</v>
      </c>
      <c r="AC46" s="2">
        <f t="shared" si="59"/>
        <v>1</v>
      </c>
      <c r="AD46" s="2">
        <f t="shared" si="60"/>
        <v>1</v>
      </c>
      <c r="AE46" s="2">
        <f t="shared" si="61"/>
        <v>0</v>
      </c>
      <c r="AF46" s="2">
        <f t="shared" si="62"/>
        <v>0</v>
      </c>
      <c r="AG46" s="2">
        <f t="shared" si="19"/>
        <v>2</v>
      </c>
      <c r="AH46" s="23">
        <v>100</v>
      </c>
      <c r="AI46" s="23">
        <v>50</v>
      </c>
      <c r="AJ46" s="23"/>
      <c r="AK46" s="23"/>
      <c r="AL46" s="24">
        <v>0.9</v>
      </c>
      <c r="AM46" s="24">
        <f t="shared" si="20"/>
        <v>9.9999999999999978E-2</v>
      </c>
      <c r="AN46" s="24"/>
      <c r="AO46" s="24"/>
      <c r="AP46" s="24" t="s">
        <v>166</v>
      </c>
      <c r="AQ46" s="25">
        <f t="shared" si="63"/>
        <v>57.543993733715695</v>
      </c>
      <c r="AR46" s="25">
        <f t="shared" si="64"/>
        <v>31.267532059704937</v>
      </c>
      <c r="AS46" s="25">
        <f t="shared" si="65"/>
        <v>0</v>
      </c>
      <c r="AT46" s="25">
        <f t="shared" si="66"/>
        <v>0</v>
      </c>
      <c r="AU46" s="24">
        <f t="shared" si="44"/>
        <v>0.71171606388420627</v>
      </c>
      <c r="AV46" s="24">
        <f t="shared" si="45"/>
        <v>0.28828393611579373</v>
      </c>
      <c r="AW46" s="24">
        <f t="shared" si="46"/>
        <v>0</v>
      </c>
      <c r="AX46" s="24">
        <f t="shared" si="47"/>
        <v>0</v>
      </c>
      <c r="AY46" s="7">
        <f t="shared" si="67"/>
        <v>1</v>
      </c>
      <c r="AZ46" s="37">
        <f t="shared" si="38"/>
        <v>49.968911935136077</v>
      </c>
      <c r="BA46" s="37"/>
      <c r="BB46" s="26">
        <f t="shared" si="68"/>
        <v>85.180618138160241</v>
      </c>
      <c r="BC46" s="27">
        <f t="shared" si="69"/>
        <v>61.926779845691392</v>
      </c>
      <c r="BD46" s="28">
        <f t="shared" si="70"/>
        <v>25.458006536267252</v>
      </c>
      <c r="BE46" s="28"/>
      <c r="BF46" s="28"/>
      <c r="BG46" s="28">
        <f t="shared" si="71"/>
        <v>0.92890169768537101</v>
      </c>
      <c r="BH46" s="28">
        <f t="shared" si="72"/>
        <v>0.19952623149688797</v>
      </c>
      <c r="BI46" s="28">
        <f t="shared" si="73"/>
        <v>0</v>
      </c>
      <c r="BJ46" s="28">
        <f t="shared" si="74"/>
        <v>0</v>
      </c>
      <c r="BK46" s="29">
        <f t="shared" si="39"/>
        <v>1.128427929182259</v>
      </c>
      <c r="BL46" s="28">
        <f t="shared" si="75"/>
        <v>77.439404078986257</v>
      </c>
      <c r="BM46" s="44">
        <f t="shared" si="40"/>
        <v>83</v>
      </c>
      <c r="BN46" s="83">
        <f t="shared" si="41"/>
        <v>85.004999999999995</v>
      </c>
      <c r="BO46" s="83">
        <f t="shared" si="42"/>
        <v>85.180618138160241</v>
      </c>
      <c r="BP46" s="83">
        <f t="shared" si="43"/>
        <v>77.439404078986257</v>
      </c>
    </row>
    <row r="47" spans="1:68" s="47" customFormat="1" x14ac:dyDescent="0.25">
      <c r="A47" s="2" t="s">
        <v>48</v>
      </c>
      <c r="B47" s="17">
        <v>100</v>
      </c>
      <c r="C47" s="17">
        <v>0</v>
      </c>
      <c r="D47" s="17"/>
      <c r="E47" s="17"/>
      <c r="F47" s="4">
        <v>0.95</v>
      </c>
      <c r="G47" s="4">
        <f t="shared" si="0"/>
        <v>5.0000000000000044E-2</v>
      </c>
      <c r="H47" s="4"/>
      <c r="I47" s="4"/>
      <c r="J47" s="18">
        <v>78</v>
      </c>
      <c r="K47" s="3"/>
      <c r="L47" s="3"/>
      <c r="M47" s="6">
        <f t="shared" si="48"/>
        <v>0.125</v>
      </c>
      <c r="N47" s="6">
        <f t="shared" si="49"/>
        <v>0.33300000000000002</v>
      </c>
      <c r="O47" s="19">
        <f t="shared" si="3"/>
        <v>-1</v>
      </c>
      <c r="P47" s="20">
        <f t="shared" si="4"/>
        <v>76.49243325900477</v>
      </c>
      <c r="Q47" s="21"/>
      <c r="R47" s="21"/>
      <c r="S47" s="2">
        <f t="shared" si="50"/>
        <v>0.125</v>
      </c>
      <c r="T47" s="70">
        <f t="shared" si="51"/>
        <v>-0.33300000000000002</v>
      </c>
      <c r="U47" s="22">
        <f t="shared" si="52"/>
        <v>95</v>
      </c>
      <c r="V47" s="22">
        <f t="shared" si="8"/>
        <v>-90</v>
      </c>
      <c r="W47" s="22">
        <f t="shared" si="53"/>
        <v>21.794494717703376</v>
      </c>
      <c r="X47" s="22">
        <f t="shared" si="54"/>
        <v>5</v>
      </c>
      <c r="Y47" s="22">
        <f t="shared" si="55"/>
        <v>-95</v>
      </c>
      <c r="Z47" s="22">
        <f t="shared" si="56"/>
        <v>0</v>
      </c>
      <c r="AA47" s="22">
        <f t="shared" si="57"/>
        <v>0</v>
      </c>
      <c r="AB47" s="22">
        <f t="shared" si="58"/>
        <v>100</v>
      </c>
      <c r="AC47" s="2">
        <f t="shared" si="59"/>
        <v>1</v>
      </c>
      <c r="AD47" s="2">
        <f t="shared" si="60"/>
        <v>1</v>
      </c>
      <c r="AE47" s="2">
        <f t="shared" si="61"/>
        <v>0</v>
      </c>
      <c r="AF47" s="2">
        <f t="shared" si="62"/>
        <v>0</v>
      </c>
      <c r="AG47" s="2">
        <f t="shared" si="19"/>
        <v>2</v>
      </c>
      <c r="AH47" s="23">
        <v>100</v>
      </c>
      <c r="AI47" s="23">
        <v>0</v>
      </c>
      <c r="AJ47" s="23"/>
      <c r="AK47" s="23"/>
      <c r="AL47" s="24">
        <v>0.95</v>
      </c>
      <c r="AM47" s="24">
        <f t="shared" si="20"/>
        <v>5.0000000000000044E-2</v>
      </c>
      <c r="AN47" s="24"/>
      <c r="AO47" s="24"/>
      <c r="AP47" s="24" t="s">
        <v>166</v>
      </c>
      <c r="AQ47" s="25">
        <f t="shared" si="63"/>
        <v>57.543993733715695</v>
      </c>
      <c r="AR47" s="25">
        <f t="shared" si="64"/>
        <v>0</v>
      </c>
      <c r="AS47" s="25">
        <f t="shared" si="65"/>
        <v>0</v>
      </c>
      <c r="AT47" s="25">
        <f t="shared" si="66"/>
        <v>0</v>
      </c>
      <c r="AU47" s="24">
        <f t="shared" si="44"/>
        <v>0.79319577859778634</v>
      </c>
      <c r="AV47" s="24">
        <f t="shared" si="45"/>
        <v>0.20680422140221366</v>
      </c>
      <c r="AW47" s="24">
        <f t="shared" si="46"/>
        <v>0</v>
      </c>
      <c r="AX47" s="24">
        <f t="shared" si="47"/>
        <v>0</v>
      </c>
      <c r="AY47" s="7">
        <f t="shared" si="67"/>
        <v>1</v>
      </c>
      <c r="AZ47" s="37">
        <f t="shared" si="38"/>
        <v>45.643652913240757</v>
      </c>
      <c r="BA47" s="37"/>
      <c r="BB47" s="26">
        <f t="shared" si="68"/>
        <v>76.852772391289164</v>
      </c>
      <c r="BC47" s="27">
        <f t="shared" si="69"/>
        <v>64.315442892492115</v>
      </c>
      <c r="BD47" s="28">
        <f t="shared" si="70"/>
        <v>0</v>
      </c>
      <c r="BE47" s="28"/>
      <c r="BF47" s="28"/>
      <c r="BG47" s="28">
        <f t="shared" si="71"/>
        <v>0.96473164338738171</v>
      </c>
      <c r="BH47" s="28">
        <f t="shared" si="72"/>
        <v>0.12282280261157914</v>
      </c>
      <c r="BI47" s="28">
        <f t="shared" si="73"/>
        <v>0</v>
      </c>
      <c r="BJ47" s="28">
        <f t="shared" si="74"/>
        <v>0</v>
      </c>
      <c r="BK47" s="29">
        <f t="shared" si="39"/>
        <v>1.0875544459989608</v>
      </c>
      <c r="BL47" s="28">
        <f t="shared" si="75"/>
        <v>59.137676397815554</v>
      </c>
      <c r="BM47" s="44">
        <f t="shared" si="40"/>
        <v>78</v>
      </c>
      <c r="BN47" s="83">
        <f t="shared" si="41"/>
        <v>76.49243325900477</v>
      </c>
      <c r="BO47" s="83">
        <f t="shared" si="42"/>
        <v>76.852772391289164</v>
      </c>
      <c r="BP47" s="83">
        <f t="shared" si="43"/>
        <v>59.137676397815554</v>
      </c>
    </row>
    <row r="48" spans="1:68" s="47" customFormat="1" x14ac:dyDescent="0.25">
      <c r="A48" s="2" t="s">
        <v>48</v>
      </c>
      <c r="B48" s="17">
        <v>150</v>
      </c>
      <c r="C48" s="17">
        <v>50</v>
      </c>
      <c r="D48" s="17"/>
      <c r="E48" s="17"/>
      <c r="F48" s="4">
        <v>0.5</v>
      </c>
      <c r="G48" s="4">
        <f t="shared" si="0"/>
        <v>0.5</v>
      </c>
      <c r="H48" s="4"/>
      <c r="I48" s="4"/>
      <c r="J48" s="18">
        <v>86</v>
      </c>
      <c r="K48" s="3"/>
      <c r="L48" s="3"/>
      <c r="M48" s="6">
        <f t="shared" si="48"/>
        <v>0.125</v>
      </c>
      <c r="N48" s="6">
        <f t="shared" si="49"/>
        <v>0.33300000000000002</v>
      </c>
      <c r="O48" s="19">
        <f t="shared" si="3"/>
        <v>-1</v>
      </c>
      <c r="P48" s="20">
        <f t="shared" si="4"/>
        <v>83.35</v>
      </c>
      <c r="Q48" s="21"/>
      <c r="R48" s="21"/>
      <c r="S48" s="2">
        <f t="shared" si="50"/>
        <v>0.125</v>
      </c>
      <c r="T48" s="70">
        <f t="shared" si="51"/>
        <v>-0.33300000000000002</v>
      </c>
      <c r="U48" s="22">
        <f t="shared" si="52"/>
        <v>100</v>
      </c>
      <c r="V48" s="22">
        <f t="shared" si="8"/>
        <v>0</v>
      </c>
      <c r="W48" s="22">
        <f t="shared" si="53"/>
        <v>50</v>
      </c>
      <c r="X48" s="22">
        <f t="shared" si="54"/>
        <v>50</v>
      </c>
      <c r="Y48" s="22">
        <f t="shared" si="55"/>
        <v>-50</v>
      </c>
      <c r="Z48" s="22">
        <f t="shared" si="56"/>
        <v>0</v>
      </c>
      <c r="AA48" s="22">
        <f t="shared" si="57"/>
        <v>0</v>
      </c>
      <c r="AB48" s="22">
        <f t="shared" si="58"/>
        <v>200</v>
      </c>
      <c r="AC48" s="2">
        <f t="shared" si="59"/>
        <v>1</v>
      </c>
      <c r="AD48" s="2">
        <f t="shared" si="60"/>
        <v>1</v>
      </c>
      <c r="AE48" s="2">
        <f t="shared" si="61"/>
        <v>0</v>
      </c>
      <c r="AF48" s="2">
        <f t="shared" si="62"/>
        <v>0</v>
      </c>
      <c r="AG48" s="2">
        <f t="shared" si="19"/>
        <v>2</v>
      </c>
      <c r="AH48" s="23">
        <v>150</v>
      </c>
      <c r="AI48" s="23">
        <v>50</v>
      </c>
      <c r="AJ48" s="23"/>
      <c r="AK48" s="23"/>
      <c r="AL48" s="24">
        <v>0.5</v>
      </c>
      <c r="AM48" s="24">
        <f t="shared" si="20"/>
        <v>0.5</v>
      </c>
      <c r="AN48" s="24"/>
      <c r="AO48" s="24"/>
      <c r="AP48" s="24" t="s">
        <v>166</v>
      </c>
      <c r="AQ48" s="25">
        <f t="shared" si="63"/>
        <v>82.216750510696073</v>
      </c>
      <c r="AR48" s="25">
        <f t="shared" si="64"/>
        <v>31.267532059704937</v>
      </c>
      <c r="AS48" s="25">
        <f t="shared" si="65"/>
        <v>0</v>
      </c>
      <c r="AT48" s="25">
        <f t="shared" si="66"/>
        <v>0</v>
      </c>
      <c r="AU48" s="24">
        <f t="shared" si="44"/>
        <v>0.42063935433575617</v>
      </c>
      <c r="AV48" s="24">
        <f t="shared" si="45"/>
        <v>0.57936064566424383</v>
      </c>
      <c r="AW48" s="24">
        <f t="shared" si="46"/>
        <v>0</v>
      </c>
      <c r="AX48" s="24">
        <f t="shared" si="47"/>
        <v>0</v>
      </c>
      <c r="AY48" s="7">
        <f t="shared" si="67"/>
        <v>1</v>
      </c>
      <c r="AZ48" s="37">
        <f t="shared" si="38"/>
        <v>52.698778412841236</v>
      </c>
      <c r="BA48" s="37"/>
      <c r="BB48" s="26">
        <f t="shared" si="68"/>
        <v>90.488113054037754</v>
      </c>
      <c r="BC48" s="27">
        <f t="shared" si="69"/>
        <v>61.557220667245822</v>
      </c>
      <c r="BD48" s="28">
        <f t="shared" si="70"/>
        <v>41.03814711149721</v>
      </c>
      <c r="BE48" s="28"/>
      <c r="BF48" s="28"/>
      <c r="BG48" s="28">
        <f t="shared" si="71"/>
        <v>0.61557220667245816</v>
      </c>
      <c r="BH48" s="28">
        <f t="shared" si="72"/>
        <v>0.61557220667245816</v>
      </c>
      <c r="BI48" s="28">
        <f t="shared" si="73"/>
        <v>0</v>
      </c>
      <c r="BJ48" s="28">
        <f t="shared" si="74"/>
        <v>0</v>
      </c>
      <c r="BK48" s="29">
        <f t="shared" si="39"/>
        <v>1.2311444133449163</v>
      </c>
      <c r="BL48" s="28">
        <f t="shared" si="75"/>
        <v>83.333333333333329</v>
      </c>
      <c r="BM48" s="44">
        <f t="shared" si="40"/>
        <v>86</v>
      </c>
      <c r="BN48" s="83">
        <f t="shared" si="41"/>
        <v>83.35</v>
      </c>
      <c r="BO48" s="83">
        <f t="shared" si="42"/>
        <v>90.488113054037754</v>
      </c>
      <c r="BP48" s="83">
        <f t="shared" si="43"/>
        <v>83.333333333333329</v>
      </c>
    </row>
    <row r="49" spans="1:68" s="47" customFormat="1" x14ac:dyDescent="0.25">
      <c r="A49" s="2" t="s">
        <v>48</v>
      </c>
      <c r="B49" s="17">
        <v>200</v>
      </c>
      <c r="C49" s="17">
        <v>0</v>
      </c>
      <c r="D49" s="17"/>
      <c r="E49" s="17"/>
      <c r="F49" s="4">
        <v>0.5</v>
      </c>
      <c r="G49" s="4">
        <f t="shared" si="0"/>
        <v>0.5</v>
      </c>
      <c r="H49" s="4"/>
      <c r="I49" s="4"/>
      <c r="J49" s="18">
        <v>76</v>
      </c>
      <c r="K49" s="3"/>
      <c r="L49" s="3"/>
      <c r="M49" s="6">
        <f t="shared" si="48"/>
        <v>0.125</v>
      </c>
      <c r="N49" s="6">
        <f t="shared" si="49"/>
        <v>0.33300000000000002</v>
      </c>
      <c r="O49" s="19">
        <f t="shared" si="3"/>
        <v>-1</v>
      </c>
      <c r="P49" s="20">
        <f t="shared" si="4"/>
        <v>66.699999999999989</v>
      </c>
      <c r="Q49" s="21"/>
      <c r="R49" s="21"/>
      <c r="S49" s="2">
        <f t="shared" si="50"/>
        <v>0.125</v>
      </c>
      <c r="T49" s="70">
        <f t="shared" si="51"/>
        <v>-0.33300000000000002</v>
      </c>
      <c r="U49" s="22">
        <f t="shared" si="52"/>
        <v>100</v>
      </c>
      <c r="V49" s="22">
        <f t="shared" si="8"/>
        <v>0</v>
      </c>
      <c r="W49" s="22">
        <f t="shared" si="53"/>
        <v>100</v>
      </c>
      <c r="X49" s="22">
        <f t="shared" si="54"/>
        <v>100</v>
      </c>
      <c r="Y49" s="22">
        <f t="shared" si="55"/>
        <v>-100</v>
      </c>
      <c r="Z49" s="22">
        <f t="shared" si="56"/>
        <v>0</v>
      </c>
      <c r="AA49" s="22">
        <f t="shared" si="57"/>
        <v>0</v>
      </c>
      <c r="AB49" s="22">
        <f t="shared" si="58"/>
        <v>200</v>
      </c>
      <c r="AC49" s="2">
        <f t="shared" si="59"/>
        <v>1</v>
      </c>
      <c r="AD49" s="2">
        <f t="shared" si="60"/>
        <v>1</v>
      </c>
      <c r="AE49" s="2">
        <f t="shared" si="61"/>
        <v>0</v>
      </c>
      <c r="AF49" s="2">
        <f t="shared" si="62"/>
        <v>0</v>
      </c>
      <c r="AG49" s="2">
        <f t="shared" si="19"/>
        <v>2</v>
      </c>
      <c r="AH49" s="23">
        <v>200</v>
      </c>
      <c r="AI49" s="23">
        <v>0</v>
      </c>
      <c r="AJ49" s="23"/>
      <c r="AK49" s="23"/>
      <c r="AL49" s="24">
        <v>0.5</v>
      </c>
      <c r="AM49" s="24">
        <f t="shared" si="20"/>
        <v>0.5</v>
      </c>
      <c r="AN49" s="24"/>
      <c r="AO49" s="24"/>
      <c r="AP49" s="24" t="s">
        <v>166</v>
      </c>
      <c r="AQ49" s="25">
        <f t="shared" si="63"/>
        <v>105.90254480280072</v>
      </c>
      <c r="AR49" s="25">
        <f t="shared" si="64"/>
        <v>0</v>
      </c>
      <c r="AS49" s="25">
        <f t="shared" si="65"/>
        <v>0</v>
      </c>
      <c r="AT49" s="25">
        <f t="shared" si="66"/>
        <v>0</v>
      </c>
      <c r="AU49" s="24">
        <f t="shared" si="44"/>
        <v>0.42063935433575617</v>
      </c>
      <c r="AV49" s="24">
        <f t="shared" si="45"/>
        <v>0.57936064566424383</v>
      </c>
      <c r="AW49" s="24">
        <f t="shared" si="46"/>
        <v>0</v>
      </c>
      <c r="AX49" s="24">
        <f t="shared" si="47"/>
        <v>0</v>
      </c>
      <c r="AY49" s="7">
        <f t="shared" si="67"/>
        <v>1</v>
      </c>
      <c r="AZ49" s="37">
        <f t="shared" si="38"/>
        <v>44.546778068363587</v>
      </c>
      <c r="BA49" s="37"/>
      <c r="BB49" s="26">
        <f t="shared" si="68"/>
        <v>74.757519786970164</v>
      </c>
      <c r="BC49" s="27">
        <f t="shared" si="69"/>
        <v>82.076294222994434</v>
      </c>
      <c r="BD49" s="28">
        <f t="shared" si="70"/>
        <v>0</v>
      </c>
      <c r="BE49" s="28"/>
      <c r="BF49" s="28"/>
      <c r="BG49" s="28">
        <f t="shared" si="71"/>
        <v>0.61557220667245816</v>
      </c>
      <c r="BH49" s="28">
        <f t="shared" si="72"/>
        <v>0.61557220667245816</v>
      </c>
      <c r="BI49" s="28">
        <f t="shared" si="73"/>
        <v>0</v>
      </c>
      <c r="BJ49" s="28">
        <f t="shared" si="74"/>
        <v>0</v>
      </c>
      <c r="BK49" s="29">
        <f t="shared" si="39"/>
        <v>1.2311444133449163</v>
      </c>
      <c r="BL49" s="28">
        <f t="shared" si="75"/>
        <v>66.666666666666671</v>
      </c>
      <c r="BM49" s="44">
        <f t="shared" si="40"/>
        <v>76</v>
      </c>
      <c r="BN49" s="83">
        <f t="shared" si="41"/>
        <v>66.699999999999989</v>
      </c>
      <c r="BO49" s="83">
        <f t="shared" si="42"/>
        <v>74.757519786970164</v>
      </c>
      <c r="BP49" s="83">
        <f t="shared" si="43"/>
        <v>66.666666666666671</v>
      </c>
    </row>
    <row r="50" spans="1:68" s="47" customFormat="1" x14ac:dyDescent="0.25">
      <c r="A50" s="2" t="s">
        <v>48</v>
      </c>
      <c r="B50" s="17">
        <v>200</v>
      </c>
      <c r="C50" s="17">
        <v>100</v>
      </c>
      <c r="D50" s="17"/>
      <c r="E50" s="17"/>
      <c r="F50" s="4">
        <v>0.05</v>
      </c>
      <c r="G50" s="4">
        <f t="shared" si="0"/>
        <v>0.95</v>
      </c>
      <c r="H50" s="4"/>
      <c r="I50" s="4"/>
      <c r="J50" s="18">
        <v>118</v>
      </c>
      <c r="K50" s="3"/>
      <c r="L50" s="3"/>
      <c r="M50" s="6">
        <f t="shared" si="48"/>
        <v>0.125</v>
      </c>
      <c r="N50" s="6">
        <f t="shared" si="49"/>
        <v>0.33300000000000002</v>
      </c>
      <c r="O50" s="19">
        <f t="shared" si="3"/>
        <v>-1</v>
      </c>
      <c r="P50" s="20">
        <f t="shared" si="4"/>
        <v>108.99243325900478</v>
      </c>
      <c r="Q50" s="21"/>
      <c r="R50" s="21"/>
      <c r="S50" s="2">
        <f t="shared" si="50"/>
        <v>0.125</v>
      </c>
      <c r="T50" s="70">
        <f t="shared" si="51"/>
        <v>-0.33300000000000002</v>
      </c>
      <c r="U50" s="22">
        <f t="shared" si="52"/>
        <v>105</v>
      </c>
      <c r="V50" s="22">
        <f t="shared" si="8"/>
        <v>90</v>
      </c>
      <c r="W50" s="22">
        <f t="shared" si="53"/>
        <v>21.794494717703369</v>
      </c>
      <c r="X50" s="22">
        <f t="shared" si="54"/>
        <v>95</v>
      </c>
      <c r="Y50" s="22">
        <f t="shared" si="55"/>
        <v>-5</v>
      </c>
      <c r="Z50" s="22">
        <f t="shared" si="56"/>
        <v>0</v>
      </c>
      <c r="AA50" s="22">
        <f t="shared" si="57"/>
        <v>0</v>
      </c>
      <c r="AB50" s="22">
        <f t="shared" si="58"/>
        <v>300</v>
      </c>
      <c r="AC50" s="2">
        <f t="shared" si="59"/>
        <v>1</v>
      </c>
      <c r="AD50" s="2">
        <f t="shared" si="60"/>
        <v>1</v>
      </c>
      <c r="AE50" s="2">
        <f t="shared" si="61"/>
        <v>0</v>
      </c>
      <c r="AF50" s="2">
        <f t="shared" si="62"/>
        <v>0</v>
      </c>
      <c r="AG50" s="2">
        <f t="shared" si="19"/>
        <v>2</v>
      </c>
      <c r="AH50" s="23">
        <v>200</v>
      </c>
      <c r="AI50" s="23">
        <v>100</v>
      </c>
      <c r="AJ50" s="23"/>
      <c r="AK50" s="23"/>
      <c r="AL50" s="24">
        <v>0.05</v>
      </c>
      <c r="AM50" s="24">
        <f t="shared" si="20"/>
        <v>0.95</v>
      </c>
      <c r="AN50" s="24"/>
      <c r="AO50" s="24"/>
      <c r="AP50" s="24" t="s">
        <v>166</v>
      </c>
      <c r="AQ50" s="25">
        <f t="shared" si="63"/>
        <v>105.90254480280072</v>
      </c>
      <c r="AR50" s="25">
        <f t="shared" si="64"/>
        <v>57.543993733715695</v>
      </c>
      <c r="AS50" s="25">
        <f t="shared" si="65"/>
        <v>0</v>
      </c>
      <c r="AT50" s="25">
        <f t="shared" si="66"/>
        <v>0</v>
      </c>
      <c r="AU50" s="24">
        <f t="shared" si="44"/>
        <v>0.13162570115457087</v>
      </c>
      <c r="AV50" s="24">
        <f t="shared" si="45"/>
        <v>0.86837429884542916</v>
      </c>
      <c r="AW50" s="24">
        <f t="shared" si="46"/>
        <v>0</v>
      </c>
      <c r="AX50" s="24">
        <f t="shared" si="47"/>
        <v>0</v>
      </c>
      <c r="AY50" s="7">
        <f t="shared" si="67"/>
        <v>1</v>
      </c>
      <c r="AZ50" s="37">
        <f t="shared" si="38"/>
        <v>63.909221925003138</v>
      </c>
      <c r="BA50" s="37"/>
      <c r="BB50" s="26">
        <f t="shared" si="68"/>
        <v>112.66181378878019</v>
      </c>
      <c r="BC50" s="27">
        <f t="shared" si="69"/>
        <v>16.376373681543875</v>
      </c>
      <c r="BD50" s="28">
        <f t="shared" si="70"/>
        <v>100.56725775912415</v>
      </c>
      <c r="BE50" s="28"/>
      <c r="BF50" s="28"/>
      <c r="BG50" s="28">
        <f t="shared" si="71"/>
        <v>0.12282280261157909</v>
      </c>
      <c r="BH50" s="28">
        <f t="shared" si="72"/>
        <v>0.96473164338738171</v>
      </c>
      <c r="BI50" s="28">
        <f t="shared" si="73"/>
        <v>0</v>
      </c>
      <c r="BJ50" s="28">
        <f t="shared" si="74"/>
        <v>0</v>
      </c>
      <c r="BK50" s="29">
        <f t="shared" si="39"/>
        <v>1.0875544459989608</v>
      </c>
      <c r="BL50" s="28">
        <f t="shared" si="75"/>
        <v>107.5289902688511</v>
      </c>
      <c r="BM50" s="44">
        <f t="shared" si="40"/>
        <v>118</v>
      </c>
      <c r="BN50" s="83">
        <f t="shared" si="41"/>
        <v>108.99243325900478</v>
      </c>
      <c r="BO50" s="83">
        <f t="shared" si="42"/>
        <v>112.66181378878019</v>
      </c>
      <c r="BP50" s="83">
        <f t="shared" si="43"/>
        <v>107.5289902688511</v>
      </c>
    </row>
    <row r="51" spans="1:68" s="47" customFormat="1" x14ac:dyDescent="0.25">
      <c r="A51" s="2" t="s">
        <v>48</v>
      </c>
      <c r="B51" s="17">
        <v>200</v>
      </c>
      <c r="C51" s="17">
        <v>100</v>
      </c>
      <c r="D51" s="17"/>
      <c r="E51" s="17"/>
      <c r="F51" s="4">
        <v>0.25</v>
      </c>
      <c r="G51" s="4">
        <f t="shared" si="0"/>
        <v>0.75</v>
      </c>
      <c r="H51" s="4"/>
      <c r="I51" s="4"/>
      <c r="J51" s="18">
        <v>130</v>
      </c>
      <c r="K51" s="3"/>
      <c r="L51" s="3"/>
      <c r="M51" s="6">
        <f t="shared" si="48"/>
        <v>0.125</v>
      </c>
      <c r="N51" s="6">
        <f t="shared" si="49"/>
        <v>0.33300000000000002</v>
      </c>
      <c r="O51" s="19">
        <f t="shared" si="3"/>
        <v>-1</v>
      </c>
      <c r="P51" s="20">
        <f t="shared" si="4"/>
        <v>116.83067702698909</v>
      </c>
      <c r="Q51" s="21"/>
      <c r="R51" s="21"/>
      <c r="S51" s="2">
        <f t="shared" si="50"/>
        <v>0.125</v>
      </c>
      <c r="T51" s="70">
        <f t="shared" si="51"/>
        <v>-0.33300000000000002</v>
      </c>
      <c r="U51" s="22">
        <f t="shared" si="52"/>
        <v>125</v>
      </c>
      <c r="V51" s="22">
        <f t="shared" si="8"/>
        <v>50</v>
      </c>
      <c r="W51" s="22">
        <f t="shared" si="53"/>
        <v>43.301270189221931</v>
      </c>
      <c r="X51" s="22">
        <f t="shared" si="54"/>
        <v>75</v>
      </c>
      <c r="Y51" s="22">
        <f t="shared" si="55"/>
        <v>-25</v>
      </c>
      <c r="Z51" s="22">
        <f t="shared" si="56"/>
        <v>0</v>
      </c>
      <c r="AA51" s="22">
        <f t="shared" si="57"/>
        <v>0</v>
      </c>
      <c r="AB51" s="22">
        <f t="shared" si="58"/>
        <v>300</v>
      </c>
      <c r="AC51" s="2">
        <f t="shared" si="59"/>
        <v>1</v>
      </c>
      <c r="AD51" s="2">
        <f t="shared" si="60"/>
        <v>1</v>
      </c>
      <c r="AE51" s="2">
        <f t="shared" si="61"/>
        <v>0</v>
      </c>
      <c r="AF51" s="2">
        <f t="shared" si="62"/>
        <v>0</v>
      </c>
      <c r="AG51" s="2">
        <f t="shared" si="19"/>
        <v>2</v>
      </c>
      <c r="AH51" s="23">
        <v>200</v>
      </c>
      <c r="AI51" s="23">
        <v>100</v>
      </c>
      <c r="AJ51" s="23"/>
      <c r="AK51" s="23"/>
      <c r="AL51" s="24">
        <v>0.25</v>
      </c>
      <c r="AM51" s="24">
        <f t="shared" si="20"/>
        <v>0.75</v>
      </c>
      <c r="AN51" s="24"/>
      <c r="AO51" s="24"/>
      <c r="AP51" s="24" t="s">
        <v>166</v>
      </c>
      <c r="AQ51" s="25">
        <f t="shared" si="63"/>
        <v>105.90254480280072</v>
      </c>
      <c r="AR51" s="25">
        <f t="shared" si="64"/>
        <v>57.543993733715695</v>
      </c>
      <c r="AS51" s="25">
        <f t="shared" si="65"/>
        <v>0</v>
      </c>
      <c r="AT51" s="25">
        <f t="shared" si="66"/>
        <v>0</v>
      </c>
      <c r="AU51" s="24">
        <f t="shared" si="44"/>
        <v>0.29074293416024788</v>
      </c>
      <c r="AV51" s="24">
        <f t="shared" si="45"/>
        <v>0.70925706583975212</v>
      </c>
      <c r="AW51" s="24">
        <f t="shared" si="46"/>
        <v>0</v>
      </c>
      <c r="AX51" s="24">
        <f t="shared" si="47"/>
        <v>0</v>
      </c>
      <c r="AY51" s="7">
        <f t="shared" si="67"/>
        <v>1</v>
      </c>
      <c r="AZ51" s="37">
        <f t="shared" si="38"/>
        <v>71.603900763279668</v>
      </c>
      <c r="BA51" s="37"/>
      <c r="BB51" s="26">
        <f t="shared" si="68"/>
        <v>128.19839652937281</v>
      </c>
      <c r="BC51" s="27">
        <f t="shared" si="69"/>
        <v>50.523885550346613</v>
      </c>
      <c r="BD51" s="28">
        <f t="shared" si="70"/>
        <v>94.391348205287983</v>
      </c>
      <c r="BE51" s="28"/>
      <c r="BF51" s="28"/>
      <c r="BG51" s="28">
        <f t="shared" si="71"/>
        <v>0.37892914162759955</v>
      </c>
      <c r="BH51" s="28">
        <f t="shared" si="72"/>
        <v>0.8176037681770133</v>
      </c>
      <c r="BI51" s="28">
        <f t="shared" si="73"/>
        <v>0</v>
      </c>
      <c r="BJ51" s="28">
        <f t="shared" si="74"/>
        <v>0</v>
      </c>
      <c r="BK51" s="29">
        <f t="shared" si="39"/>
        <v>1.1965329098046129</v>
      </c>
      <c r="BL51" s="28">
        <f t="shared" si="75"/>
        <v>121.11261843963693</v>
      </c>
      <c r="BM51" s="44">
        <f t="shared" si="40"/>
        <v>130</v>
      </c>
      <c r="BN51" s="83">
        <f t="shared" si="41"/>
        <v>116.83067702698909</v>
      </c>
      <c r="BO51" s="83">
        <f t="shared" si="42"/>
        <v>128.19839652937281</v>
      </c>
      <c r="BP51" s="83">
        <f t="shared" si="43"/>
        <v>121.11261843963693</v>
      </c>
    </row>
    <row r="52" spans="1:68" s="47" customFormat="1" x14ac:dyDescent="0.25">
      <c r="A52" s="2" t="s">
        <v>48</v>
      </c>
      <c r="B52" s="17">
        <v>150</v>
      </c>
      <c r="C52" s="17">
        <v>50</v>
      </c>
      <c r="D52" s="17"/>
      <c r="E52" s="17"/>
      <c r="F52" s="4">
        <v>0.75</v>
      </c>
      <c r="G52" s="4">
        <f t="shared" si="0"/>
        <v>0.25</v>
      </c>
      <c r="H52" s="4"/>
      <c r="I52" s="4"/>
      <c r="J52" s="18">
        <v>102</v>
      </c>
      <c r="K52" s="3"/>
      <c r="L52" s="3"/>
      <c r="M52" s="6">
        <f t="shared" si="48"/>
        <v>0.125</v>
      </c>
      <c r="N52" s="6">
        <f t="shared" si="49"/>
        <v>0.33300000000000002</v>
      </c>
      <c r="O52" s="19">
        <f t="shared" si="3"/>
        <v>-1</v>
      </c>
      <c r="P52" s="20">
        <f t="shared" si="4"/>
        <v>104.33067702698909</v>
      </c>
      <c r="Q52" s="21"/>
      <c r="R52" s="21"/>
      <c r="S52" s="2">
        <f t="shared" si="50"/>
        <v>0.125</v>
      </c>
      <c r="T52" s="70">
        <f t="shared" si="51"/>
        <v>-0.33300000000000002</v>
      </c>
      <c r="U52" s="22">
        <f t="shared" si="52"/>
        <v>125</v>
      </c>
      <c r="V52" s="22">
        <f t="shared" si="8"/>
        <v>-50</v>
      </c>
      <c r="W52" s="22">
        <f t="shared" si="53"/>
        <v>43.301270189221931</v>
      </c>
      <c r="X52" s="22">
        <f t="shared" si="54"/>
        <v>25</v>
      </c>
      <c r="Y52" s="22">
        <f t="shared" si="55"/>
        <v>-75</v>
      </c>
      <c r="Z52" s="22">
        <f t="shared" si="56"/>
        <v>0</v>
      </c>
      <c r="AA52" s="22">
        <f t="shared" si="57"/>
        <v>0</v>
      </c>
      <c r="AB52" s="22">
        <f t="shared" si="58"/>
        <v>200</v>
      </c>
      <c r="AC52" s="2">
        <f t="shared" si="59"/>
        <v>1</v>
      </c>
      <c r="AD52" s="2">
        <f t="shared" si="60"/>
        <v>1</v>
      </c>
      <c r="AE52" s="2">
        <f t="shared" si="61"/>
        <v>0</v>
      </c>
      <c r="AF52" s="2">
        <f t="shared" si="62"/>
        <v>0</v>
      </c>
      <c r="AG52" s="2">
        <f t="shared" si="19"/>
        <v>2</v>
      </c>
      <c r="AH52" s="23">
        <v>150</v>
      </c>
      <c r="AI52" s="23">
        <v>50</v>
      </c>
      <c r="AJ52" s="23"/>
      <c r="AK52" s="23"/>
      <c r="AL52" s="24">
        <v>0.75</v>
      </c>
      <c r="AM52" s="24">
        <f t="shared" si="20"/>
        <v>0.25</v>
      </c>
      <c r="AN52" s="24"/>
      <c r="AO52" s="24"/>
      <c r="AP52" s="24" t="s">
        <v>166</v>
      </c>
      <c r="AQ52" s="25">
        <f t="shared" si="63"/>
        <v>82.216750510696073</v>
      </c>
      <c r="AR52" s="25">
        <f t="shared" si="64"/>
        <v>31.267532059704937</v>
      </c>
      <c r="AS52" s="25">
        <f t="shared" si="65"/>
        <v>0</v>
      </c>
      <c r="AT52" s="25">
        <f t="shared" si="66"/>
        <v>0</v>
      </c>
      <c r="AU52" s="24">
        <f t="shared" si="44"/>
        <v>0.56826791285430434</v>
      </c>
      <c r="AV52" s="24">
        <f t="shared" si="45"/>
        <v>0.43173208714569566</v>
      </c>
      <c r="AW52" s="24">
        <f t="shared" si="46"/>
        <v>0</v>
      </c>
      <c r="AX52" s="24">
        <f t="shared" si="47"/>
        <v>0</v>
      </c>
      <c r="AY52" s="7">
        <f t="shared" si="67"/>
        <v>1</v>
      </c>
      <c r="AZ52" s="37">
        <f t="shared" si="38"/>
        <v>60.220338090407679</v>
      </c>
      <c r="BA52" s="37"/>
      <c r="BB52" s="26">
        <f t="shared" si="68"/>
        <v>105.30171454316589</v>
      </c>
      <c r="BC52" s="27">
        <f t="shared" si="69"/>
        <v>81.760376817701328</v>
      </c>
      <c r="BD52" s="28">
        <f t="shared" si="70"/>
        <v>32.573186550996866</v>
      </c>
      <c r="BE52" s="28"/>
      <c r="BF52" s="28"/>
      <c r="BG52" s="28">
        <f t="shared" si="71"/>
        <v>0.8176037681770133</v>
      </c>
      <c r="BH52" s="28">
        <f t="shared" si="72"/>
        <v>0.37892914162759955</v>
      </c>
      <c r="BI52" s="28">
        <f t="shared" si="73"/>
        <v>0</v>
      </c>
      <c r="BJ52" s="28">
        <f t="shared" si="74"/>
        <v>0</v>
      </c>
      <c r="BK52" s="29">
        <f t="shared" si="39"/>
        <v>1.1965329098046129</v>
      </c>
      <c r="BL52" s="28">
        <f t="shared" si="75"/>
        <v>95.554048227029725</v>
      </c>
      <c r="BM52" s="44">
        <f t="shared" si="40"/>
        <v>102</v>
      </c>
      <c r="BN52" s="83">
        <f t="shared" si="41"/>
        <v>104.33067702698909</v>
      </c>
      <c r="BO52" s="83">
        <f t="shared" si="42"/>
        <v>105.30171454316589</v>
      </c>
      <c r="BP52" s="83">
        <f t="shared" si="43"/>
        <v>95.554048227029725</v>
      </c>
    </row>
    <row r="53" spans="1:68" s="47" customFormat="1" x14ac:dyDescent="0.25">
      <c r="A53" s="2" t="s">
        <v>48</v>
      </c>
      <c r="B53" s="17">
        <v>150</v>
      </c>
      <c r="C53" s="17">
        <v>50</v>
      </c>
      <c r="D53" s="17"/>
      <c r="E53" s="17"/>
      <c r="F53" s="4">
        <v>0.95</v>
      </c>
      <c r="G53" s="4">
        <f t="shared" si="0"/>
        <v>5.0000000000000044E-2</v>
      </c>
      <c r="H53" s="4"/>
      <c r="I53" s="4"/>
      <c r="J53" s="18">
        <v>128</v>
      </c>
      <c r="K53" s="3"/>
      <c r="L53" s="3"/>
      <c r="M53" s="6">
        <f t="shared" si="48"/>
        <v>0.125</v>
      </c>
      <c r="N53" s="6">
        <f t="shared" si="49"/>
        <v>0.33300000000000002</v>
      </c>
      <c r="O53" s="19">
        <f t="shared" si="3"/>
        <v>-1</v>
      </c>
      <c r="P53" s="20">
        <f t="shared" si="4"/>
        <v>126.49243325900477</v>
      </c>
      <c r="Q53" s="21"/>
      <c r="R53" s="21"/>
      <c r="S53" s="2">
        <f t="shared" si="50"/>
        <v>0.125</v>
      </c>
      <c r="T53" s="70">
        <f t="shared" si="51"/>
        <v>-0.33300000000000002</v>
      </c>
      <c r="U53" s="22">
        <f t="shared" si="52"/>
        <v>145</v>
      </c>
      <c r="V53" s="22">
        <f t="shared" si="8"/>
        <v>-90</v>
      </c>
      <c r="W53" s="22">
        <f t="shared" si="53"/>
        <v>21.794494717703376</v>
      </c>
      <c r="X53" s="22">
        <f t="shared" si="54"/>
        <v>5</v>
      </c>
      <c r="Y53" s="22">
        <f t="shared" si="55"/>
        <v>-95</v>
      </c>
      <c r="Z53" s="22">
        <f t="shared" si="56"/>
        <v>0</v>
      </c>
      <c r="AA53" s="22">
        <f t="shared" si="57"/>
        <v>0</v>
      </c>
      <c r="AB53" s="22">
        <f t="shared" si="58"/>
        <v>200</v>
      </c>
      <c r="AC53" s="2">
        <f t="shared" si="59"/>
        <v>1</v>
      </c>
      <c r="AD53" s="2">
        <f t="shared" si="60"/>
        <v>1</v>
      </c>
      <c r="AE53" s="2">
        <f t="shared" si="61"/>
        <v>0</v>
      </c>
      <c r="AF53" s="2">
        <f t="shared" si="62"/>
        <v>0</v>
      </c>
      <c r="AG53" s="2">
        <f t="shared" si="19"/>
        <v>2</v>
      </c>
      <c r="AH53" s="23">
        <v>150</v>
      </c>
      <c r="AI53" s="23">
        <v>50</v>
      </c>
      <c r="AJ53" s="23"/>
      <c r="AK53" s="23"/>
      <c r="AL53" s="24">
        <v>0.95</v>
      </c>
      <c r="AM53" s="24">
        <f t="shared" si="20"/>
        <v>5.0000000000000044E-2</v>
      </c>
      <c r="AN53" s="24"/>
      <c r="AO53" s="24"/>
      <c r="AP53" s="24" t="s">
        <v>166</v>
      </c>
      <c r="AQ53" s="25">
        <f t="shared" si="63"/>
        <v>82.216750510696073</v>
      </c>
      <c r="AR53" s="25">
        <f t="shared" si="64"/>
        <v>31.267532059704937</v>
      </c>
      <c r="AS53" s="25">
        <f t="shared" si="65"/>
        <v>0</v>
      </c>
      <c r="AT53" s="25">
        <f t="shared" si="66"/>
        <v>0</v>
      </c>
      <c r="AU53" s="24">
        <f t="shared" si="44"/>
        <v>0.79319577859778634</v>
      </c>
      <c r="AV53" s="24">
        <f t="shared" si="45"/>
        <v>0.20680422140221366</v>
      </c>
      <c r="AW53" s="24">
        <f t="shared" si="46"/>
        <v>0</v>
      </c>
      <c r="AX53" s="24">
        <f t="shared" si="47"/>
        <v>0</v>
      </c>
      <c r="AY53" s="7">
        <f t="shared" si="67"/>
        <v>1</v>
      </c>
      <c r="AZ53" s="37">
        <f t="shared" si="38"/>
        <v>71.680237057887553</v>
      </c>
      <c r="BA53" s="37"/>
      <c r="BB53" s="26">
        <f t="shared" si="68"/>
        <v>128.3537159892166</v>
      </c>
      <c r="BC53" s="27">
        <f t="shared" si="69"/>
        <v>96.473164338738172</v>
      </c>
      <c r="BD53" s="28">
        <f t="shared" si="70"/>
        <v>22.220000853701986</v>
      </c>
      <c r="BE53" s="28"/>
      <c r="BF53" s="28"/>
      <c r="BG53" s="28">
        <f t="shared" si="71"/>
        <v>0.96473164338738171</v>
      </c>
      <c r="BH53" s="28">
        <f t="shared" si="72"/>
        <v>0.12282280261157914</v>
      </c>
      <c r="BI53" s="28">
        <f t="shared" si="73"/>
        <v>0</v>
      </c>
      <c r="BJ53" s="28">
        <f t="shared" si="74"/>
        <v>0</v>
      </c>
      <c r="BK53" s="29">
        <f t="shared" si="39"/>
        <v>1.0875544459989608</v>
      </c>
      <c r="BL53" s="28">
        <f t="shared" si="75"/>
        <v>109.13767639781557</v>
      </c>
      <c r="BM53" s="44">
        <f t="shared" si="40"/>
        <v>128</v>
      </c>
      <c r="BN53" s="83">
        <f t="shared" si="41"/>
        <v>126.49243325900477</v>
      </c>
      <c r="BO53" s="83">
        <f t="shared" si="42"/>
        <v>128.3537159892166</v>
      </c>
      <c r="BP53" s="83">
        <f t="shared" si="43"/>
        <v>109.13767639781557</v>
      </c>
    </row>
    <row r="54" spans="1:68" s="47" customFormat="1" x14ac:dyDescent="0.25">
      <c r="A54" s="2" t="s">
        <v>48</v>
      </c>
      <c r="B54" s="17">
        <v>200</v>
      </c>
      <c r="C54" s="17">
        <v>100</v>
      </c>
      <c r="D54" s="17"/>
      <c r="E54" s="17"/>
      <c r="F54" s="4">
        <v>0.5</v>
      </c>
      <c r="G54" s="4">
        <f t="shared" si="0"/>
        <v>0.5</v>
      </c>
      <c r="H54" s="4"/>
      <c r="I54" s="4"/>
      <c r="J54" s="18">
        <v>141</v>
      </c>
      <c r="K54" s="3"/>
      <c r="L54" s="3"/>
      <c r="M54" s="6">
        <f t="shared" si="48"/>
        <v>0.125</v>
      </c>
      <c r="N54" s="6">
        <f t="shared" si="49"/>
        <v>0.33300000000000002</v>
      </c>
      <c r="O54" s="19">
        <f t="shared" si="3"/>
        <v>-1</v>
      </c>
      <c r="P54" s="20">
        <f t="shared" si="4"/>
        <v>133.35</v>
      </c>
      <c r="Q54" s="21"/>
      <c r="R54" s="21"/>
      <c r="S54" s="2">
        <f t="shared" si="50"/>
        <v>0.125</v>
      </c>
      <c r="T54" s="70">
        <f t="shared" si="51"/>
        <v>-0.33300000000000002</v>
      </c>
      <c r="U54" s="22">
        <f t="shared" si="52"/>
        <v>150</v>
      </c>
      <c r="V54" s="22">
        <f t="shared" si="8"/>
        <v>0</v>
      </c>
      <c r="W54" s="22">
        <f t="shared" si="53"/>
        <v>50</v>
      </c>
      <c r="X54" s="22">
        <f t="shared" si="54"/>
        <v>50</v>
      </c>
      <c r="Y54" s="22">
        <f t="shared" si="55"/>
        <v>-50</v>
      </c>
      <c r="Z54" s="22">
        <f t="shared" si="56"/>
        <v>0</v>
      </c>
      <c r="AA54" s="22">
        <f t="shared" si="57"/>
        <v>0</v>
      </c>
      <c r="AB54" s="22">
        <f t="shared" si="58"/>
        <v>300</v>
      </c>
      <c r="AC54" s="2">
        <f t="shared" si="59"/>
        <v>1</v>
      </c>
      <c r="AD54" s="2">
        <f t="shared" si="60"/>
        <v>1</v>
      </c>
      <c r="AE54" s="2">
        <f t="shared" si="61"/>
        <v>0</v>
      </c>
      <c r="AF54" s="2">
        <f t="shared" si="62"/>
        <v>0</v>
      </c>
      <c r="AG54" s="2">
        <f t="shared" si="19"/>
        <v>2</v>
      </c>
      <c r="AH54" s="23">
        <v>200</v>
      </c>
      <c r="AI54" s="23">
        <v>100</v>
      </c>
      <c r="AJ54" s="23"/>
      <c r="AK54" s="23"/>
      <c r="AL54" s="24">
        <v>0.5</v>
      </c>
      <c r="AM54" s="24">
        <f t="shared" si="20"/>
        <v>0.5</v>
      </c>
      <c r="AN54" s="24"/>
      <c r="AO54" s="24"/>
      <c r="AP54" s="24" t="s">
        <v>166</v>
      </c>
      <c r="AQ54" s="25">
        <f t="shared" si="63"/>
        <v>105.90254480280072</v>
      </c>
      <c r="AR54" s="25">
        <f t="shared" si="64"/>
        <v>57.543993733715695</v>
      </c>
      <c r="AS54" s="25">
        <f t="shared" si="65"/>
        <v>0</v>
      </c>
      <c r="AT54" s="25">
        <f t="shared" si="66"/>
        <v>0</v>
      </c>
      <c r="AU54" s="24">
        <f t="shared" si="44"/>
        <v>0.42063935433575617</v>
      </c>
      <c r="AV54" s="24">
        <f t="shared" si="45"/>
        <v>0.57936064566424383</v>
      </c>
      <c r="AW54" s="24">
        <f t="shared" si="46"/>
        <v>0</v>
      </c>
      <c r="AX54" s="24">
        <f t="shared" si="47"/>
        <v>0</v>
      </c>
      <c r="AY54" s="7">
        <f t="shared" si="67"/>
        <v>1</v>
      </c>
      <c r="AZ54" s="37">
        <f t="shared" si="38"/>
        <v>77.885503432028315</v>
      </c>
      <c r="BA54" s="37"/>
      <c r="BB54" s="26">
        <f t="shared" si="68"/>
        <v>141.05306764488157</v>
      </c>
      <c r="BC54" s="27">
        <f t="shared" si="69"/>
        <v>82.076294222994434</v>
      </c>
      <c r="BD54" s="28">
        <f t="shared" si="70"/>
        <v>82.07629422299442</v>
      </c>
      <c r="BE54" s="28"/>
      <c r="BF54" s="28"/>
      <c r="BG54" s="28">
        <f t="shared" si="71"/>
        <v>0.61557220667245816</v>
      </c>
      <c r="BH54" s="28">
        <f t="shared" si="72"/>
        <v>0.61557220667245816</v>
      </c>
      <c r="BI54" s="28">
        <f t="shared" si="73"/>
        <v>0</v>
      </c>
      <c r="BJ54" s="28">
        <f t="shared" si="74"/>
        <v>0</v>
      </c>
      <c r="BK54" s="29">
        <f t="shared" si="39"/>
        <v>1.2311444133449163</v>
      </c>
      <c r="BL54" s="28">
        <f t="shared" si="75"/>
        <v>133.33333333333334</v>
      </c>
      <c r="BM54" s="44">
        <f t="shared" si="40"/>
        <v>141</v>
      </c>
      <c r="BN54" s="83">
        <f t="shared" si="41"/>
        <v>133.35</v>
      </c>
      <c r="BO54" s="83">
        <f t="shared" si="42"/>
        <v>141.05306764488157</v>
      </c>
      <c r="BP54" s="83">
        <f t="shared" si="43"/>
        <v>133.33333333333334</v>
      </c>
    </row>
    <row r="55" spans="1:68" s="47" customFormat="1" x14ac:dyDescent="0.25">
      <c r="A55" s="2" t="s">
        <v>48</v>
      </c>
      <c r="B55" s="17">
        <v>200</v>
      </c>
      <c r="C55" s="17">
        <v>100</v>
      </c>
      <c r="D55" s="17"/>
      <c r="E55" s="17"/>
      <c r="F55" s="4">
        <v>0.75</v>
      </c>
      <c r="G55" s="4">
        <f t="shared" si="0"/>
        <v>0.25</v>
      </c>
      <c r="H55" s="4"/>
      <c r="I55" s="4"/>
      <c r="J55" s="18">
        <v>162</v>
      </c>
      <c r="K55" s="3"/>
      <c r="L55" s="3"/>
      <c r="M55" s="6">
        <f t="shared" si="48"/>
        <v>0.125</v>
      </c>
      <c r="N55" s="6">
        <f t="shared" si="49"/>
        <v>0.33300000000000002</v>
      </c>
      <c r="O55" s="19">
        <f t="shared" si="3"/>
        <v>-1</v>
      </c>
      <c r="P55" s="20">
        <f t="shared" si="4"/>
        <v>154.33067702698909</v>
      </c>
      <c r="Q55" s="21"/>
      <c r="R55" s="21"/>
      <c r="S55" s="2">
        <f t="shared" si="50"/>
        <v>0.125</v>
      </c>
      <c r="T55" s="70">
        <f t="shared" si="51"/>
        <v>-0.33300000000000002</v>
      </c>
      <c r="U55" s="22">
        <f t="shared" si="52"/>
        <v>175</v>
      </c>
      <c r="V55" s="22">
        <f t="shared" si="8"/>
        <v>-50</v>
      </c>
      <c r="W55" s="22">
        <f t="shared" si="53"/>
        <v>43.301270189221931</v>
      </c>
      <c r="X55" s="22">
        <f t="shared" si="54"/>
        <v>25</v>
      </c>
      <c r="Y55" s="22">
        <f t="shared" si="55"/>
        <v>-75</v>
      </c>
      <c r="Z55" s="22">
        <f t="shared" si="56"/>
        <v>0</v>
      </c>
      <c r="AA55" s="22">
        <f t="shared" si="57"/>
        <v>0</v>
      </c>
      <c r="AB55" s="22">
        <f t="shared" si="58"/>
        <v>300</v>
      </c>
      <c r="AC55" s="2">
        <f t="shared" si="59"/>
        <v>1</v>
      </c>
      <c r="AD55" s="2">
        <f t="shared" si="60"/>
        <v>1</v>
      </c>
      <c r="AE55" s="2">
        <f t="shared" si="61"/>
        <v>0</v>
      </c>
      <c r="AF55" s="2">
        <f t="shared" si="62"/>
        <v>0</v>
      </c>
      <c r="AG55" s="2">
        <f t="shared" si="19"/>
        <v>2</v>
      </c>
      <c r="AH55" s="23">
        <v>200</v>
      </c>
      <c r="AI55" s="23">
        <v>100</v>
      </c>
      <c r="AJ55" s="23"/>
      <c r="AK55" s="23"/>
      <c r="AL55" s="24">
        <v>0.75</v>
      </c>
      <c r="AM55" s="24">
        <f t="shared" si="20"/>
        <v>0.25</v>
      </c>
      <c r="AN55" s="24"/>
      <c r="AO55" s="24"/>
      <c r="AP55" s="24" t="s">
        <v>166</v>
      </c>
      <c r="AQ55" s="25">
        <f t="shared" si="63"/>
        <v>105.90254480280072</v>
      </c>
      <c r="AR55" s="25">
        <f t="shared" si="64"/>
        <v>57.543993733715695</v>
      </c>
      <c r="AS55" s="25">
        <f t="shared" si="65"/>
        <v>0</v>
      </c>
      <c r="AT55" s="25">
        <f t="shared" si="66"/>
        <v>0</v>
      </c>
      <c r="AU55" s="24">
        <f t="shared" si="44"/>
        <v>0.56826791285430434</v>
      </c>
      <c r="AV55" s="24">
        <f t="shared" si="45"/>
        <v>0.43173208714569566</v>
      </c>
      <c r="AW55" s="24">
        <f t="shared" si="46"/>
        <v>0</v>
      </c>
      <c r="AX55" s="24">
        <f t="shared" si="47"/>
        <v>0</v>
      </c>
      <c r="AY55" s="7">
        <f t="shared" si="67"/>
        <v>1</v>
      </c>
      <c r="AZ55" s="37">
        <f t="shared" si="38"/>
        <v>85.024606618402927</v>
      </c>
      <c r="BA55" s="37"/>
      <c r="BB55" s="26">
        <f t="shared" si="68"/>
        <v>155.83476618690284</v>
      </c>
      <c r="BC55" s="27">
        <f t="shared" si="69"/>
        <v>109.01383575693511</v>
      </c>
      <c r="BD55" s="28">
        <f t="shared" si="70"/>
        <v>65.146373101993731</v>
      </c>
      <c r="BE55" s="28"/>
      <c r="BF55" s="28"/>
      <c r="BG55" s="28">
        <f t="shared" si="71"/>
        <v>0.8176037681770133</v>
      </c>
      <c r="BH55" s="28">
        <f t="shared" si="72"/>
        <v>0.37892914162759955</v>
      </c>
      <c r="BI55" s="28">
        <f t="shared" si="73"/>
        <v>0</v>
      </c>
      <c r="BJ55" s="28">
        <f t="shared" si="74"/>
        <v>0</v>
      </c>
      <c r="BK55" s="29">
        <f t="shared" si="39"/>
        <v>1.1965329098046129</v>
      </c>
      <c r="BL55" s="28">
        <f t="shared" si="75"/>
        <v>145.55404822702974</v>
      </c>
      <c r="BM55" s="44">
        <f t="shared" si="40"/>
        <v>162</v>
      </c>
      <c r="BN55" s="83">
        <f t="shared" si="41"/>
        <v>154.33067702698909</v>
      </c>
      <c r="BO55" s="83">
        <f t="shared" si="42"/>
        <v>155.83476618690284</v>
      </c>
      <c r="BP55" s="83">
        <f t="shared" si="43"/>
        <v>145.55404822702974</v>
      </c>
    </row>
    <row r="56" spans="1:68" s="47" customFormat="1" x14ac:dyDescent="0.25">
      <c r="A56" s="2" t="s">
        <v>48</v>
      </c>
      <c r="B56" s="17">
        <v>200</v>
      </c>
      <c r="C56" s="17">
        <v>0</v>
      </c>
      <c r="D56" s="17"/>
      <c r="E56" s="17"/>
      <c r="F56" s="4">
        <v>0.9</v>
      </c>
      <c r="G56" s="4">
        <f t="shared" si="0"/>
        <v>9.9999999999999978E-2</v>
      </c>
      <c r="H56" s="4"/>
      <c r="I56" s="4"/>
      <c r="J56" s="18">
        <v>131</v>
      </c>
      <c r="K56" s="3"/>
      <c r="L56" s="3"/>
      <c r="M56" s="6">
        <f t="shared" si="48"/>
        <v>0.125</v>
      </c>
      <c r="N56" s="6">
        <f t="shared" si="49"/>
        <v>0.33300000000000002</v>
      </c>
      <c r="O56" s="19">
        <f t="shared" si="3"/>
        <v>-1</v>
      </c>
      <c r="P56" s="20">
        <f t="shared" si="4"/>
        <v>140.02000000000001</v>
      </c>
      <c r="Q56" s="21"/>
      <c r="R56" s="21"/>
      <c r="S56" s="2">
        <f t="shared" si="50"/>
        <v>0.125</v>
      </c>
      <c r="T56" s="70">
        <f t="shared" si="51"/>
        <v>-0.33300000000000002</v>
      </c>
      <c r="U56" s="22">
        <f t="shared" si="52"/>
        <v>180</v>
      </c>
      <c r="V56" s="22">
        <f t="shared" si="8"/>
        <v>-160</v>
      </c>
      <c r="W56" s="22">
        <f t="shared" si="53"/>
        <v>59.999999999999993</v>
      </c>
      <c r="X56" s="22">
        <f t="shared" si="54"/>
        <v>20</v>
      </c>
      <c r="Y56" s="22">
        <f t="shared" si="55"/>
        <v>-180</v>
      </c>
      <c r="Z56" s="22">
        <f t="shared" si="56"/>
        <v>0</v>
      </c>
      <c r="AA56" s="22">
        <f t="shared" si="57"/>
        <v>0</v>
      </c>
      <c r="AB56" s="22">
        <f t="shared" si="58"/>
        <v>200</v>
      </c>
      <c r="AC56" s="2">
        <f t="shared" si="59"/>
        <v>1</v>
      </c>
      <c r="AD56" s="2">
        <f t="shared" si="60"/>
        <v>1</v>
      </c>
      <c r="AE56" s="2">
        <f t="shared" si="61"/>
        <v>0</v>
      </c>
      <c r="AF56" s="2">
        <f t="shared" si="62"/>
        <v>0</v>
      </c>
      <c r="AG56" s="2">
        <f t="shared" si="19"/>
        <v>2</v>
      </c>
      <c r="AH56" s="23">
        <v>200</v>
      </c>
      <c r="AI56" s="23">
        <v>0</v>
      </c>
      <c r="AJ56" s="23"/>
      <c r="AK56" s="23"/>
      <c r="AL56" s="24">
        <v>0.9</v>
      </c>
      <c r="AM56" s="24">
        <f t="shared" si="20"/>
        <v>9.9999999999999978E-2</v>
      </c>
      <c r="AN56" s="24"/>
      <c r="AO56" s="24"/>
      <c r="AP56" s="24" t="s">
        <v>166</v>
      </c>
      <c r="AQ56" s="25">
        <f t="shared" si="63"/>
        <v>105.90254480280072</v>
      </c>
      <c r="AR56" s="25">
        <f t="shared" si="64"/>
        <v>0</v>
      </c>
      <c r="AS56" s="25">
        <f t="shared" si="65"/>
        <v>0</v>
      </c>
      <c r="AT56" s="25">
        <f t="shared" si="66"/>
        <v>0</v>
      </c>
      <c r="AU56" s="24">
        <f t="shared" si="44"/>
        <v>0.71171606388420627</v>
      </c>
      <c r="AV56" s="24">
        <f t="shared" si="45"/>
        <v>0.28828393611579373</v>
      </c>
      <c r="AW56" s="24">
        <f t="shared" si="46"/>
        <v>0</v>
      </c>
      <c r="AX56" s="24">
        <f t="shared" si="47"/>
        <v>0</v>
      </c>
      <c r="AY56" s="7">
        <f t="shared" si="67"/>
        <v>1</v>
      </c>
      <c r="AZ56" s="37">
        <f t="shared" si="38"/>
        <v>75.372542342370139</v>
      </c>
      <c r="BA56" s="37"/>
      <c r="BB56" s="26">
        <f t="shared" si="68"/>
        <v>135.89290344989399</v>
      </c>
      <c r="BC56" s="27">
        <f t="shared" si="69"/>
        <v>123.85355969138278</v>
      </c>
      <c r="BD56" s="28">
        <f t="shared" si="70"/>
        <v>0</v>
      </c>
      <c r="BE56" s="28"/>
      <c r="BF56" s="28"/>
      <c r="BG56" s="28">
        <f t="shared" si="71"/>
        <v>0.92890169768537101</v>
      </c>
      <c r="BH56" s="28">
        <f t="shared" si="72"/>
        <v>0.19952623149688797</v>
      </c>
      <c r="BI56" s="28">
        <f t="shared" si="73"/>
        <v>0</v>
      </c>
      <c r="BJ56" s="28">
        <f t="shared" si="74"/>
        <v>0</v>
      </c>
      <c r="BK56" s="29">
        <f t="shared" si="39"/>
        <v>1.128427929182259</v>
      </c>
      <c r="BL56" s="28">
        <f t="shared" si="75"/>
        <v>109.75761631594504</v>
      </c>
      <c r="BM56" s="44">
        <f t="shared" si="40"/>
        <v>131</v>
      </c>
      <c r="BN56" s="83">
        <f t="shared" si="41"/>
        <v>140.02000000000001</v>
      </c>
      <c r="BO56" s="83">
        <f t="shared" si="42"/>
        <v>135.89290344989399</v>
      </c>
      <c r="BP56" s="83">
        <f t="shared" si="43"/>
        <v>109.75761631594504</v>
      </c>
    </row>
    <row r="57" spans="1:68" s="47" customFormat="1" x14ac:dyDescent="0.25">
      <c r="A57" s="2" t="s">
        <v>48</v>
      </c>
      <c r="B57" s="17">
        <v>200</v>
      </c>
      <c r="C57" s="17">
        <v>100</v>
      </c>
      <c r="D57" s="17"/>
      <c r="E57" s="17"/>
      <c r="F57" s="4">
        <v>0.95</v>
      </c>
      <c r="G57" s="4">
        <f t="shared" si="0"/>
        <v>5.0000000000000044E-2</v>
      </c>
      <c r="H57" s="4"/>
      <c r="I57" s="4"/>
      <c r="J57" s="18">
        <v>178</v>
      </c>
      <c r="K57" s="3"/>
      <c r="L57" s="3"/>
      <c r="M57" s="6">
        <f t="shared" si="48"/>
        <v>0.125</v>
      </c>
      <c r="N57" s="6">
        <f t="shared" si="49"/>
        <v>0.33300000000000002</v>
      </c>
      <c r="O57" s="19">
        <f t="shared" si="3"/>
        <v>-1</v>
      </c>
      <c r="P57" s="20">
        <f t="shared" si="4"/>
        <v>176.49243325900477</v>
      </c>
      <c r="Q57" s="21"/>
      <c r="R57" s="21"/>
      <c r="S57" s="2">
        <f t="shared" si="50"/>
        <v>0.125</v>
      </c>
      <c r="T57" s="70">
        <f t="shared" si="51"/>
        <v>-0.33300000000000002</v>
      </c>
      <c r="U57" s="22">
        <f t="shared" si="52"/>
        <v>195</v>
      </c>
      <c r="V57" s="22">
        <f t="shared" si="8"/>
        <v>-90</v>
      </c>
      <c r="W57" s="22">
        <f t="shared" si="53"/>
        <v>21.794494717703376</v>
      </c>
      <c r="X57" s="22">
        <f t="shared" si="54"/>
        <v>5</v>
      </c>
      <c r="Y57" s="22">
        <f t="shared" si="55"/>
        <v>-95</v>
      </c>
      <c r="Z57" s="22">
        <f t="shared" si="56"/>
        <v>0</v>
      </c>
      <c r="AA57" s="22">
        <f t="shared" si="57"/>
        <v>0</v>
      </c>
      <c r="AB57" s="22">
        <f t="shared" si="58"/>
        <v>300</v>
      </c>
      <c r="AC57" s="2">
        <f t="shared" si="59"/>
        <v>1</v>
      </c>
      <c r="AD57" s="2">
        <f t="shared" si="60"/>
        <v>1</v>
      </c>
      <c r="AE57" s="2">
        <f t="shared" si="61"/>
        <v>0</v>
      </c>
      <c r="AF57" s="2">
        <f t="shared" si="62"/>
        <v>0</v>
      </c>
      <c r="AG57" s="2">
        <f t="shared" si="19"/>
        <v>2</v>
      </c>
      <c r="AH57" s="23">
        <v>200</v>
      </c>
      <c r="AI57" s="23">
        <v>100</v>
      </c>
      <c r="AJ57" s="23"/>
      <c r="AK57" s="23"/>
      <c r="AL57" s="24">
        <v>0.95</v>
      </c>
      <c r="AM57" s="24">
        <f t="shared" si="20"/>
        <v>5.0000000000000044E-2</v>
      </c>
      <c r="AN57" s="24"/>
      <c r="AO57" s="24"/>
      <c r="AP57" s="24" t="s">
        <v>166</v>
      </c>
      <c r="AQ57" s="25">
        <f t="shared" si="63"/>
        <v>105.90254480280072</v>
      </c>
      <c r="AR57" s="25">
        <f t="shared" si="64"/>
        <v>57.543993733715695</v>
      </c>
      <c r="AS57" s="25">
        <f t="shared" si="65"/>
        <v>0</v>
      </c>
      <c r="AT57" s="25">
        <f t="shared" si="66"/>
        <v>0</v>
      </c>
      <c r="AU57" s="24">
        <f t="shared" si="44"/>
        <v>0.79319577859778634</v>
      </c>
      <c r="AV57" s="24">
        <f t="shared" si="45"/>
        <v>0.20680422140221366</v>
      </c>
      <c r="AW57" s="24">
        <f t="shared" si="46"/>
        <v>0</v>
      </c>
      <c r="AX57" s="24">
        <f t="shared" si="47"/>
        <v>0</v>
      </c>
      <c r="AY57" s="7">
        <f t="shared" si="67"/>
        <v>1</v>
      </c>
      <c r="AZ57" s="37">
        <f t="shared" si="38"/>
        <v>95.901792300819409</v>
      </c>
      <c r="BA57" s="37"/>
      <c r="BB57" s="26">
        <f t="shared" si="68"/>
        <v>178.67995006647845</v>
      </c>
      <c r="BC57" s="27">
        <f t="shared" si="69"/>
        <v>128.63088578498423</v>
      </c>
      <c r="BD57" s="28">
        <f t="shared" si="70"/>
        <v>44.440001707403972</v>
      </c>
      <c r="BE57" s="28"/>
      <c r="BF57" s="28"/>
      <c r="BG57" s="28">
        <f t="shared" si="71"/>
        <v>0.96473164338738171</v>
      </c>
      <c r="BH57" s="28">
        <f t="shared" si="72"/>
        <v>0.12282280261157914</v>
      </c>
      <c r="BI57" s="28">
        <f t="shared" si="73"/>
        <v>0</v>
      </c>
      <c r="BJ57" s="28">
        <f t="shared" si="74"/>
        <v>0</v>
      </c>
      <c r="BK57" s="29">
        <f t="shared" si="39"/>
        <v>1.0875544459989608</v>
      </c>
      <c r="BL57" s="28">
        <f t="shared" si="75"/>
        <v>159.13767639781557</v>
      </c>
      <c r="BM57" s="44">
        <f t="shared" si="40"/>
        <v>178</v>
      </c>
      <c r="BN57" s="83">
        <f t="shared" si="41"/>
        <v>176.49243325900477</v>
      </c>
      <c r="BO57" s="83">
        <f t="shared" si="42"/>
        <v>178.67995006647845</v>
      </c>
      <c r="BP57" s="83">
        <f t="shared" si="43"/>
        <v>159.13767639781557</v>
      </c>
    </row>
    <row r="58" spans="1:68" s="47" customFormat="1" x14ac:dyDescent="0.25">
      <c r="A58" s="2" t="s">
        <v>48</v>
      </c>
      <c r="B58" s="17">
        <v>200</v>
      </c>
      <c r="C58" s="17">
        <v>0</v>
      </c>
      <c r="D58" s="17"/>
      <c r="E58" s="17"/>
      <c r="F58" s="4">
        <v>0.99</v>
      </c>
      <c r="G58" s="4">
        <f t="shared" si="0"/>
        <v>1.0000000000000009E-2</v>
      </c>
      <c r="H58" s="4"/>
      <c r="I58" s="4"/>
      <c r="J58" s="18">
        <v>188</v>
      </c>
      <c r="K58" s="3"/>
      <c r="L58" s="3"/>
      <c r="M58" s="6">
        <f t="shared" si="48"/>
        <v>0.125</v>
      </c>
      <c r="N58" s="6">
        <f t="shared" si="49"/>
        <v>0.33300000000000002</v>
      </c>
      <c r="O58" s="19">
        <f t="shared" si="3"/>
        <v>-1</v>
      </c>
      <c r="P58" s="20">
        <f t="shared" si="4"/>
        <v>166.87338366886991</v>
      </c>
      <c r="Q58" s="21"/>
      <c r="R58" s="21"/>
      <c r="S58" s="2">
        <f t="shared" si="50"/>
        <v>0.125</v>
      </c>
      <c r="T58" s="70">
        <f t="shared" si="51"/>
        <v>-0.33300000000000002</v>
      </c>
      <c r="U58" s="22">
        <f t="shared" si="52"/>
        <v>198</v>
      </c>
      <c r="V58" s="22">
        <f t="shared" si="8"/>
        <v>-196</v>
      </c>
      <c r="W58" s="22">
        <f t="shared" si="53"/>
        <v>19.899748742132406</v>
      </c>
      <c r="X58" s="22">
        <f t="shared" si="54"/>
        <v>2</v>
      </c>
      <c r="Y58" s="22">
        <f t="shared" si="55"/>
        <v>-198</v>
      </c>
      <c r="Z58" s="22">
        <f t="shared" si="56"/>
        <v>0</v>
      </c>
      <c r="AA58" s="22">
        <f t="shared" si="57"/>
        <v>0</v>
      </c>
      <c r="AB58" s="22">
        <f t="shared" si="58"/>
        <v>200</v>
      </c>
      <c r="AC58" s="2">
        <f t="shared" si="59"/>
        <v>1</v>
      </c>
      <c r="AD58" s="2">
        <f t="shared" si="60"/>
        <v>1</v>
      </c>
      <c r="AE58" s="2">
        <f t="shared" si="61"/>
        <v>0</v>
      </c>
      <c r="AF58" s="2">
        <f t="shared" si="62"/>
        <v>0</v>
      </c>
      <c r="AG58" s="2">
        <f t="shared" si="19"/>
        <v>2</v>
      </c>
      <c r="AH58" s="23">
        <v>200</v>
      </c>
      <c r="AI58" s="23">
        <v>0</v>
      </c>
      <c r="AJ58" s="23"/>
      <c r="AK58" s="23"/>
      <c r="AL58" s="24">
        <v>0.99</v>
      </c>
      <c r="AM58" s="24">
        <f t="shared" si="20"/>
        <v>1.0000000000000009E-2</v>
      </c>
      <c r="AN58" s="24"/>
      <c r="AO58" s="24"/>
      <c r="AP58" s="24" t="s">
        <v>166</v>
      </c>
      <c r="AQ58" s="25">
        <f t="shared" si="63"/>
        <v>105.90254480280072</v>
      </c>
      <c r="AR58" s="25">
        <f t="shared" si="64"/>
        <v>0</v>
      </c>
      <c r="AS58" s="25">
        <f t="shared" si="65"/>
        <v>0</v>
      </c>
      <c r="AT58" s="25">
        <f t="shared" si="66"/>
        <v>0</v>
      </c>
      <c r="AU58" s="24">
        <f t="shared" si="44"/>
        <v>0.91158375257869106</v>
      </c>
      <c r="AV58" s="24">
        <f t="shared" si="45"/>
        <v>8.8416247421308936E-2</v>
      </c>
      <c r="AW58" s="24">
        <f t="shared" si="46"/>
        <v>0</v>
      </c>
      <c r="AX58" s="24">
        <f t="shared" si="47"/>
        <v>0</v>
      </c>
      <c r="AY58" s="7">
        <f t="shared" si="67"/>
        <v>1</v>
      </c>
      <c r="AZ58" s="37">
        <f t="shared" si="38"/>
        <v>96.53903919897003</v>
      </c>
      <c r="BA58" s="37"/>
      <c r="BB58" s="26">
        <f t="shared" si="68"/>
        <v>180.02975339826824</v>
      </c>
      <c r="BC58" s="27">
        <f t="shared" si="69"/>
        <v>132.39859389821808</v>
      </c>
      <c r="BD58" s="28">
        <f t="shared" si="70"/>
        <v>0</v>
      </c>
      <c r="BE58" s="28"/>
      <c r="BF58" s="28"/>
      <c r="BG58" s="28">
        <f t="shared" si="71"/>
        <v>0.99298945423663576</v>
      </c>
      <c r="BH58" s="28">
        <f t="shared" si="72"/>
        <v>3.9810717055349748E-2</v>
      </c>
      <c r="BI58" s="28">
        <f t="shared" si="73"/>
        <v>0</v>
      </c>
      <c r="BJ58" s="28">
        <f t="shared" si="74"/>
        <v>0</v>
      </c>
      <c r="BK58" s="29">
        <f t="shared" si="39"/>
        <v>1.0328001712919854</v>
      </c>
      <c r="BL58" s="28">
        <f t="shared" si="75"/>
        <v>128.1938148137539</v>
      </c>
      <c r="BM58" s="44">
        <f t="shared" si="40"/>
        <v>188</v>
      </c>
      <c r="BN58" s="83">
        <f t="shared" si="41"/>
        <v>166.87338366886991</v>
      </c>
      <c r="BO58" s="83">
        <f t="shared" si="42"/>
        <v>180.02975339826824</v>
      </c>
      <c r="BP58" s="83">
        <f t="shared" si="43"/>
        <v>128.1938148137539</v>
      </c>
    </row>
    <row r="59" spans="1:68" s="47" customFormat="1" x14ac:dyDescent="0.25">
      <c r="A59" s="2" t="s">
        <v>48</v>
      </c>
      <c r="B59" s="17">
        <v>400</v>
      </c>
      <c r="C59" s="17">
        <v>0</v>
      </c>
      <c r="D59" s="17"/>
      <c r="E59" s="17"/>
      <c r="F59" s="4">
        <v>0.99</v>
      </c>
      <c r="G59" s="4">
        <f t="shared" si="0"/>
        <v>1.0000000000000009E-2</v>
      </c>
      <c r="H59" s="4"/>
      <c r="I59" s="4"/>
      <c r="J59" s="18">
        <v>377</v>
      </c>
      <c r="K59" s="3"/>
      <c r="L59" s="3"/>
      <c r="M59" s="6">
        <f t="shared" si="48"/>
        <v>0.125</v>
      </c>
      <c r="N59" s="6">
        <f t="shared" si="49"/>
        <v>0.33300000000000002</v>
      </c>
      <c r="O59" s="19">
        <f t="shared" si="3"/>
        <v>-1</v>
      </c>
      <c r="P59" s="20">
        <f t="shared" si="4"/>
        <v>333.74676733773981</v>
      </c>
      <c r="Q59" s="21"/>
      <c r="R59" s="21"/>
      <c r="S59" s="2">
        <f t="shared" si="50"/>
        <v>0.125</v>
      </c>
      <c r="T59" s="70">
        <f t="shared" si="51"/>
        <v>-0.33300000000000002</v>
      </c>
      <c r="U59" s="22">
        <f t="shared" si="52"/>
        <v>396</v>
      </c>
      <c r="V59" s="22">
        <f t="shared" si="8"/>
        <v>-392</v>
      </c>
      <c r="W59" s="22">
        <f t="shared" si="53"/>
        <v>39.799497484264812</v>
      </c>
      <c r="X59" s="22">
        <f t="shared" si="54"/>
        <v>4</v>
      </c>
      <c r="Y59" s="22">
        <f t="shared" si="55"/>
        <v>-396</v>
      </c>
      <c r="Z59" s="22">
        <f t="shared" si="56"/>
        <v>0</v>
      </c>
      <c r="AA59" s="22">
        <f t="shared" si="57"/>
        <v>0</v>
      </c>
      <c r="AB59" s="22">
        <f t="shared" si="58"/>
        <v>400</v>
      </c>
      <c r="AC59" s="2">
        <f t="shared" si="59"/>
        <v>1</v>
      </c>
      <c r="AD59" s="2">
        <f t="shared" si="60"/>
        <v>1</v>
      </c>
      <c r="AE59" s="2">
        <f t="shared" si="61"/>
        <v>0</v>
      </c>
      <c r="AF59" s="2">
        <f t="shared" si="62"/>
        <v>0</v>
      </c>
      <c r="AG59" s="2">
        <f t="shared" si="19"/>
        <v>2</v>
      </c>
      <c r="AH59" s="23">
        <v>400</v>
      </c>
      <c r="AI59" s="23">
        <v>0</v>
      </c>
      <c r="AJ59" s="23"/>
      <c r="AK59" s="23"/>
      <c r="AL59" s="24">
        <v>0.99</v>
      </c>
      <c r="AM59" s="24">
        <f t="shared" si="20"/>
        <v>1.0000000000000009E-2</v>
      </c>
      <c r="AN59" s="24"/>
      <c r="AO59" s="24"/>
      <c r="AP59" s="24" t="s">
        <v>166</v>
      </c>
      <c r="AQ59" s="25">
        <f t="shared" si="63"/>
        <v>194.90042779456959</v>
      </c>
      <c r="AR59" s="25">
        <f t="shared" si="64"/>
        <v>0</v>
      </c>
      <c r="AS59" s="25">
        <f t="shared" si="65"/>
        <v>0</v>
      </c>
      <c r="AT59" s="25">
        <f t="shared" si="66"/>
        <v>0</v>
      </c>
      <c r="AU59" s="24">
        <f t="shared" si="44"/>
        <v>0.91158375257869106</v>
      </c>
      <c r="AV59" s="24">
        <f t="shared" si="45"/>
        <v>8.8416247421308936E-2</v>
      </c>
      <c r="AW59" s="24">
        <f t="shared" si="46"/>
        <v>0</v>
      </c>
      <c r="AX59" s="24">
        <f t="shared" si="47"/>
        <v>0</v>
      </c>
      <c r="AY59" s="7">
        <f t="shared" si="67"/>
        <v>1</v>
      </c>
      <c r="AZ59" s="37">
        <f t="shared" si="38"/>
        <v>177.66806334816596</v>
      </c>
      <c r="BA59" s="37"/>
      <c r="BB59" s="26">
        <f t="shared" si="68"/>
        <v>360.05950679653654</v>
      </c>
      <c r="BC59" s="27">
        <f t="shared" si="69"/>
        <v>264.79718779643616</v>
      </c>
      <c r="BD59" s="28">
        <f t="shared" si="70"/>
        <v>0</v>
      </c>
      <c r="BE59" s="28"/>
      <c r="BF59" s="28"/>
      <c r="BG59" s="28">
        <f t="shared" si="71"/>
        <v>0.99298945423663576</v>
      </c>
      <c r="BH59" s="28">
        <f t="shared" si="72"/>
        <v>3.9810717055349748E-2</v>
      </c>
      <c r="BI59" s="28">
        <f t="shared" si="73"/>
        <v>0</v>
      </c>
      <c r="BJ59" s="28">
        <f t="shared" si="74"/>
        <v>0</v>
      </c>
      <c r="BK59" s="29">
        <f t="shared" si="39"/>
        <v>1.0328001712919854</v>
      </c>
      <c r="BL59" s="28">
        <f t="shared" si="75"/>
        <v>256.38762962750781</v>
      </c>
      <c r="BM59" s="44">
        <f t="shared" si="40"/>
        <v>377</v>
      </c>
      <c r="BN59" s="83">
        <f t="shared" si="41"/>
        <v>333.74676733773981</v>
      </c>
      <c r="BO59" s="83">
        <f t="shared" si="42"/>
        <v>360.05950679653654</v>
      </c>
      <c r="BP59" s="83">
        <f t="shared" si="43"/>
        <v>256.38762962750781</v>
      </c>
    </row>
    <row r="60" spans="1:68" s="47" customFormat="1" x14ac:dyDescent="0.25"/>
    <row r="61" spans="1:68" s="47" customFormat="1" x14ac:dyDescent="0.25"/>
  </sheetData>
  <autoFilter ref="A3:BK58"/>
  <mergeCells count="7">
    <mergeCell ref="BC2:BL2"/>
    <mergeCell ref="B2:I2"/>
    <mergeCell ref="J2:L2"/>
    <mergeCell ref="M2:O2"/>
    <mergeCell ref="P2:R2"/>
    <mergeCell ref="S2:AG2"/>
    <mergeCell ref="AH2:B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6"/>
  <sheetViews>
    <sheetView workbookViewId="0">
      <pane xSplit="18" ySplit="3" topLeftCell="BN4" activePane="bottomRight" state="frozen"/>
      <selection pane="topRight" activeCell="T1" sqref="T1"/>
      <selection pane="bottomLeft" activeCell="A4" sqref="A4"/>
      <selection pane="bottomRight" activeCell="BQ9" sqref="BQ9"/>
    </sheetView>
  </sheetViews>
  <sheetFormatPr defaultRowHeight="15" x14ac:dyDescent="0.25"/>
  <cols>
    <col min="1" max="1" width="10" bestFit="1" customWidth="1"/>
    <col min="2" max="3" width="8.42578125" bestFit="1" customWidth="1"/>
    <col min="4" max="4" width="7" bestFit="1" customWidth="1"/>
    <col min="5" max="5" width="8.42578125" bestFit="1" customWidth="1"/>
    <col min="6" max="9" width="5.42578125" bestFit="1" customWidth="1"/>
    <col min="10" max="10" width="6" bestFit="1" customWidth="1"/>
    <col min="11" max="11" width="9.7109375" bestFit="1" customWidth="1"/>
    <col min="12" max="12" width="6.5703125" bestFit="1" customWidth="1"/>
    <col min="13" max="14" width="6" bestFit="1" customWidth="1"/>
    <col min="15" max="15" width="5" bestFit="1" customWidth="1"/>
    <col min="16" max="16" width="8.42578125" bestFit="1" customWidth="1"/>
    <col min="17" max="17" width="11.42578125" bestFit="1" customWidth="1"/>
    <col min="18" max="18" width="6.5703125" bestFit="1" customWidth="1"/>
    <col min="19" max="20" width="6" bestFit="1" customWidth="1"/>
    <col min="21" max="22" width="8" bestFit="1" customWidth="1"/>
    <col min="23" max="23" width="7.5703125" bestFit="1" customWidth="1"/>
    <col min="24" max="28" width="8" bestFit="1" customWidth="1"/>
    <col min="29" max="32" width="7.140625" bestFit="1" customWidth="1"/>
    <col min="33" max="33" width="4.28515625" bestFit="1" customWidth="1"/>
    <col min="34" max="36" width="8.42578125" bestFit="1" customWidth="1"/>
    <col min="37" max="37" width="7" bestFit="1" customWidth="1"/>
    <col min="38" max="41" width="5.42578125" bestFit="1" customWidth="1"/>
    <col min="42" max="42" width="7.7109375" bestFit="1" customWidth="1"/>
    <col min="43" max="43" width="8" bestFit="1" customWidth="1"/>
    <col min="44" max="46" width="7.28515625" bestFit="1" customWidth="1"/>
    <col min="47" max="50" width="5.7109375" bestFit="1" customWidth="1"/>
    <col min="51" max="51" width="5.5703125" bestFit="1" customWidth="1"/>
    <col min="52" max="52" width="9.5703125" bestFit="1" customWidth="1"/>
    <col min="53" max="53" width="9.85546875" bestFit="1" customWidth="1"/>
    <col min="54" max="54" width="8.85546875" bestFit="1" customWidth="1"/>
    <col min="55" max="55" width="6.7109375" bestFit="1" customWidth="1"/>
    <col min="56" max="56" width="7.42578125" bestFit="1" customWidth="1"/>
    <col min="57" max="58" width="7" bestFit="1" customWidth="1"/>
    <col min="59" max="62" width="7.140625" bestFit="1" customWidth="1"/>
    <col min="63" max="63" width="7" bestFit="1" customWidth="1"/>
    <col min="64" max="64" width="8" bestFit="1" customWidth="1"/>
  </cols>
  <sheetData>
    <row r="1" spans="1:68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7</v>
      </c>
      <c r="N1" s="40">
        <v>0.125</v>
      </c>
      <c r="O1" s="39" t="s">
        <v>8</v>
      </c>
      <c r="P1" s="40">
        <f>ROUND(1/3,3)</f>
        <v>0.33300000000000002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1" t="s">
        <v>171</v>
      </c>
      <c r="AQ1" s="40">
        <v>0.88</v>
      </c>
      <c r="AR1" s="41" t="s">
        <v>168</v>
      </c>
      <c r="AS1" s="42">
        <v>2.25</v>
      </c>
      <c r="AT1" s="41" t="s">
        <v>169</v>
      </c>
      <c r="AU1" s="40">
        <v>0.61</v>
      </c>
      <c r="AV1" s="41" t="s">
        <v>170</v>
      </c>
      <c r="AW1" s="40">
        <v>0.69</v>
      </c>
      <c r="AX1" s="38"/>
      <c r="AY1" s="38"/>
      <c r="AZ1" s="38"/>
      <c r="BA1" s="38"/>
      <c r="BB1" s="38"/>
      <c r="BC1" s="38"/>
      <c r="BD1" s="38"/>
      <c r="BE1" s="38"/>
      <c r="BF1" s="38"/>
      <c r="BG1" s="41" t="s">
        <v>170</v>
      </c>
      <c r="BH1" s="40">
        <v>-1</v>
      </c>
      <c r="BI1" s="41" t="s">
        <v>8</v>
      </c>
      <c r="BJ1" s="40">
        <v>1</v>
      </c>
      <c r="BK1" s="41" t="s">
        <v>169</v>
      </c>
      <c r="BL1" s="40">
        <v>0.7</v>
      </c>
    </row>
    <row r="2" spans="1:68" x14ac:dyDescent="0.25">
      <c r="A2" s="1"/>
      <c r="B2" s="73" t="s">
        <v>0</v>
      </c>
      <c r="C2" s="73"/>
      <c r="D2" s="73"/>
      <c r="E2" s="73"/>
      <c r="F2" s="73"/>
      <c r="G2" s="73"/>
      <c r="H2" s="73"/>
      <c r="I2" s="73"/>
      <c r="J2" s="74" t="s">
        <v>1</v>
      </c>
      <c r="K2" s="74"/>
      <c r="L2" s="74"/>
      <c r="M2" s="75" t="s">
        <v>2</v>
      </c>
      <c r="N2" s="75"/>
      <c r="O2" s="75"/>
      <c r="P2" s="76" t="s">
        <v>3</v>
      </c>
      <c r="Q2" s="76"/>
      <c r="R2" s="76"/>
      <c r="S2" s="77" t="s">
        <v>4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8" t="s">
        <v>5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2" t="s">
        <v>6</v>
      </c>
      <c r="BD2" s="72"/>
      <c r="BE2" s="72"/>
      <c r="BF2" s="72"/>
      <c r="BG2" s="72"/>
      <c r="BH2" s="72"/>
      <c r="BI2" s="72"/>
      <c r="BJ2" s="72"/>
      <c r="BK2" s="72"/>
      <c r="BL2" s="72"/>
    </row>
    <row r="3" spans="1:68" x14ac:dyDescent="0.25">
      <c r="A3" s="8" t="s">
        <v>10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10" t="s">
        <v>7</v>
      </c>
      <c r="N3" s="10" t="s">
        <v>8</v>
      </c>
      <c r="O3" s="10" t="s">
        <v>9</v>
      </c>
      <c r="P3" s="11" t="s">
        <v>22</v>
      </c>
      <c r="Q3" s="12" t="s">
        <v>23</v>
      </c>
      <c r="R3" s="12" t="s">
        <v>21</v>
      </c>
      <c r="S3" s="13" t="s">
        <v>7</v>
      </c>
      <c r="T3" s="13" t="s">
        <v>24</v>
      </c>
      <c r="U3" s="13" t="s">
        <v>25</v>
      </c>
      <c r="V3" s="13" t="s">
        <v>186</v>
      </c>
      <c r="W3" s="13" t="s">
        <v>185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  <c r="AD3" s="8" t="s">
        <v>32</v>
      </c>
      <c r="AE3" s="8" t="s">
        <v>33</v>
      </c>
      <c r="AF3" s="8" t="s">
        <v>34</v>
      </c>
      <c r="AG3" s="8" t="s">
        <v>35</v>
      </c>
      <c r="AH3" s="14" t="s">
        <v>11</v>
      </c>
      <c r="AI3" s="14" t="s">
        <v>12</v>
      </c>
      <c r="AJ3" s="14" t="s">
        <v>13</v>
      </c>
      <c r="AK3" s="14" t="s">
        <v>14</v>
      </c>
      <c r="AL3" s="14" t="s">
        <v>15</v>
      </c>
      <c r="AM3" s="14" t="s">
        <v>16</v>
      </c>
      <c r="AN3" s="14" t="s">
        <v>17</v>
      </c>
      <c r="AO3" s="14" t="s">
        <v>18</v>
      </c>
      <c r="AP3" s="14" t="s">
        <v>165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5" t="s">
        <v>44</v>
      </c>
      <c r="AZ3" s="15" t="s">
        <v>45</v>
      </c>
      <c r="BA3" s="15" t="s">
        <v>181</v>
      </c>
      <c r="BB3" s="14" t="s">
        <v>46</v>
      </c>
      <c r="BC3" s="16" t="s">
        <v>177</v>
      </c>
      <c r="BD3" s="16" t="s">
        <v>178</v>
      </c>
      <c r="BE3" s="16" t="s">
        <v>179</v>
      </c>
      <c r="BF3" s="16" t="s">
        <v>180</v>
      </c>
      <c r="BG3" s="16" t="s">
        <v>172</v>
      </c>
      <c r="BH3" s="16" t="s">
        <v>173</v>
      </c>
      <c r="BI3" s="16" t="s">
        <v>174</v>
      </c>
      <c r="BJ3" s="16" t="s">
        <v>175</v>
      </c>
      <c r="BK3" s="16" t="s">
        <v>176</v>
      </c>
      <c r="BL3" s="16" t="s">
        <v>47</v>
      </c>
      <c r="BM3" s="16" t="s">
        <v>19</v>
      </c>
      <c r="BN3" s="16" t="s">
        <v>182</v>
      </c>
      <c r="BO3" s="16" t="s">
        <v>183</v>
      </c>
      <c r="BP3" s="16" t="s">
        <v>184</v>
      </c>
    </row>
    <row r="4" spans="1:68" s="47" customFormat="1" x14ac:dyDescent="0.25">
      <c r="A4" s="2" t="s">
        <v>81</v>
      </c>
      <c r="B4" s="17">
        <v>100</v>
      </c>
      <c r="C4" s="17">
        <v>50</v>
      </c>
      <c r="D4" s="17">
        <v>50</v>
      </c>
      <c r="E4" s="17"/>
      <c r="F4" s="4">
        <v>0.85</v>
      </c>
      <c r="G4" s="4">
        <v>0.1</v>
      </c>
      <c r="H4" s="4">
        <f>1-F4-G4</f>
        <v>5.0000000000000017E-2</v>
      </c>
      <c r="I4" s="4"/>
      <c r="J4" s="30"/>
      <c r="K4" s="30">
        <f>1-K5</f>
        <v>0.38</v>
      </c>
      <c r="L4" s="5">
        <f t="shared" ref="L4" si="0">IF(K4&gt;K5,1,IF(K4&lt;K5,0,0.5))</f>
        <v>0</v>
      </c>
      <c r="M4" s="6">
        <f t="shared" ref="M4:M35" si="1">$N$1</f>
        <v>0.125</v>
      </c>
      <c r="N4" s="6">
        <f t="shared" ref="N4:N35" si="2">$P$1</f>
        <v>0.33300000000000002</v>
      </c>
      <c r="O4" s="19">
        <f t="shared" ref="O4:O43" si="3">IF(U4&lt;0,1,-1)</f>
        <v>-1</v>
      </c>
      <c r="P4" s="20">
        <f t="shared" ref="P4:P43" si="4">U4+S4*V4+T4*W4</f>
        <v>81.711010833238078</v>
      </c>
      <c r="Q4" s="31">
        <f t="shared" ref="Q4:Q35" si="5">IF(L4=R4,1,0)</f>
        <v>1</v>
      </c>
      <c r="R4" s="32">
        <f>IF(P4&gt;P5,1,0)</f>
        <v>0</v>
      </c>
      <c r="S4" s="2">
        <f t="shared" ref="S4:S35" si="6">M4</f>
        <v>0.125</v>
      </c>
      <c r="T4" s="70">
        <f t="shared" ref="T4:T35" si="7">N4*O4</f>
        <v>-0.33300000000000002</v>
      </c>
      <c r="U4" s="22">
        <f t="shared" ref="U4:U35" si="8">B4*F4+C4*G4+D4*H4+E4*I4</f>
        <v>92.5</v>
      </c>
      <c r="V4" s="22">
        <f t="shared" ref="V4:V43" si="9">IF(AG4=1,0,(AB4-AG4*U4)/(AG4-1))</f>
        <v>-38.75</v>
      </c>
      <c r="W4" s="22">
        <f t="shared" ref="W4:W35" si="10">(F4*X4^2+G4*Y4^2+H4*Z4^2+I4*AA4^2)^(1/2)</f>
        <v>17.853571071357123</v>
      </c>
      <c r="X4" s="22">
        <f t="shared" ref="X4:X35" si="11">IF(F4="",0,B4-U4)</f>
        <v>7.5</v>
      </c>
      <c r="Y4" s="22">
        <f t="shared" ref="Y4:Y35" si="12">IF(G4="",0,C4-U4)</f>
        <v>-42.5</v>
      </c>
      <c r="Z4" s="22">
        <f t="shared" ref="Z4:Z35" si="13">IF(H4="",0,D4-U4)</f>
        <v>-42.5</v>
      </c>
      <c r="AA4" s="22">
        <f t="shared" ref="AA4:AA35" si="14">IF(I4="",0,E4-U4)</f>
        <v>0</v>
      </c>
      <c r="AB4" s="22">
        <f t="shared" ref="AB4:AB35" si="15">B4+C4+D4+E4</f>
        <v>200</v>
      </c>
      <c r="AC4" s="2">
        <f t="shared" ref="AC4:AC35" si="16">IF(B4="",0,1)</f>
        <v>1</v>
      </c>
      <c r="AD4" s="2">
        <f t="shared" ref="AD4:AD35" si="17">IF(C4="",0,1)</f>
        <v>1</v>
      </c>
      <c r="AE4" s="2">
        <f t="shared" ref="AE4:AE35" si="18">IF(D4="",0,1)</f>
        <v>1</v>
      </c>
      <c r="AF4" s="2">
        <f t="shared" ref="AF4:AF35" si="19">IF(E4="",0,1)</f>
        <v>0</v>
      </c>
      <c r="AG4" s="2">
        <f t="shared" ref="AG4:AG35" si="20">SUM(AC4:AF4)</f>
        <v>3</v>
      </c>
      <c r="AH4" s="23">
        <v>100</v>
      </c>
      <c r="AI4" s="23">
        <v>50</v>
      </c>
      <c r="AJ4" s="23">
        <v>50</v>
      </c>
      <c r="AK4" s="23"/>
      <c r="AL4" s="24">
        <v>0.85</v>
      </c>
      <c r="AM4" s="24">
        <v>0.1</v>
      </c>
      <c r="AN4" s="24">
        <f>1-AL4-AM4</f>
        <v>5.0000000000000017E-2</v>
      </c>
      <c r="AO4" s="24"/>
      <c r="AP4" s="24" t="s">
        <v>166</v>
      </c>
      <c r="AQ4" s="25">
        <f t="shared" ref="AQ4:AQ35" si="21">ABS(AH4)^$AQ$1*SIGN(AH4)</f>
        <v>57.543993733715695</v>
      </c>
      <c r="AR4" s="25">
        <f t="shared" ref="AR4:AR35" si="22">ABS(AI4)^$AQ$1*SIGN(AI4)</f>
        <v>31.267532059704937</v>
      </c>
      <c r="AS4" s="25">
        <f t="shared" ref="AS4:AS35" si="23">ABS(AJ4)^$AQ$1*SIGN(AJ4)</f>
        <v>31.267532059704937</v>
      </c>
      <c r="AT4" s="25">
        <f t="shared" ref="AT4:AT35" si="24">ABS(AK4)^$AQ$1*SIGN(AK4)</f>
        <v>0</v>
      </c>
      <c r="AU4" s="24">
        <f t="shared" ref="AU4:AU49" si="25">AL4^$AU$1/(AL4^$AU$1+(1-AL4)^$AU$1)^(1/$AU$1)</f>
        <v>0.65371611141925645</v>
      </c>
      <c r="AV4" s="24">
        <f t="shared" ref="AV4:AV49" si="26">(AL4+AM4)^$AU$1/((AL4+AM4)^$AU$1+(1-AL4-AM4)^$AU$1)^(1/$AU$1)-(AL4^$AU$1/(AL4^$AU$1+(1-AL4)^$AU$1)^(1/$AU$1))</f>
        <v>0.13947966717853022</v>
      </c>
      <c r="AW4" s="24">
        <f t="shared" ref="AW4:AW49" si="27">+(AL4+AM4+AN4)^$AU$1/((AL4+AM4+AN4)^$AU$1+(1-AL4-AM4-AN4)^$AU$1)^(1/$AU$1)-((AL4+AM4)^$AU$1/((AL4+AM4)^$AU$1+(1-AL4-AM4)^$AU$1)^(1/$AU$1))</f>
        <v>0.20680422140221333</v>
      </c>
      <c r="AX4" s="24">
        <f t="shared" ref="AX4:AX49" si="28">(AL4+AM4+AN4+AO4)^$AU$1/((AL4+AM4+AN4+AO4)^$AU$1+(1-AL4-AM4-AN4-AO4)^$AU$1)^(1/$AU$1)-(AL4+AM4+AN4)^$AU$1/((AL4+AM4+AN4)^$AU$1+(1-AL4-AM4-AN4)^$AU$1)^(1/$AU$1)</f>
        <v>0</v>
      </c>
      <c r="AY4" s="25">
        <f>SUM(AU4:AX4)</f>
        <v>1</v>
      </c>
      <c r="AZ4" s="37">
        <f>SUMPRODUCT(AQ4:AT4,AU4:AX4)</f>
        <v>48.444878407096382</v>
      </c>
      <c r="BA4" s="37"/>
      <c r="BB4" s="66">
        <f t="shared" ref="BB4:BB51" si="29">ABS(AZ4)^(1/$AQ$1)*SIGN(AZ4)</f>
        <v>82.234564715158328</v>
      </c>
      <c r="BC4" s="27">
        <f>B4*(BG4-BG4/4-BG4/4)</f>
        <v>44.62346111912511</v>
      </c>
      <c r="BD4" s="28">
        <f>C4*(BH4-BH4/4+BG4/4)</f>
        <v>18.638098960914579</v>
      </c>
      <c r="BE4" s="28">
        <f>D4*(BI4+BG4/4+BH4/4)</f>
        <v>19.791083304071332</v>
      </c>
      <c r="BF4" s="28"/>
      <c r="BG4" s="28">
        <f t="shared" ref="BG4:BG35" si="30">F4^$BL$1</f>
        <v>0.89246922238250226</v>
      </c>
      <c r="BH4" s="28">
        <f t="shared" ref="BH4:BH35" si="31">G4^$BL$1</f>
        <v>0.199526231496888</v>
      </c>
      <c r="BI4" s="28">
        <f t="shared" ref="BI4:BI35" si="32">H4^$BL$1</f>
        <v>0.12282280261157909</v>
      </c>
      <c r="BJ4" s="28">
        <f t="shared" ref="BJ4:BJ35" si="33">I4^$BL$1</f>
        <v>0</v>
      </c>
      <c r="BK4" s="29">
        <f>SUBTOTAL(9,BG4:BI4)</f>
        <v>1.2148182564909695</v>
      </c>
      <c r="BL4" s="28">
        <f t="shared" ref="BL4:BL9" si="34">SUBTOTAL(9,BC4:BE4)/BK4</f>
        <v>68.366311537011711</v>
      </c>
      <c r="BM4" s="44"/>
      <c r="BN4" s="83">
        <f t="shared" ref="BN4:BN44" si="35">P4</f>
        <v>81.711010833238078</v>
      </c>
      <c r="BO4" s="83">
        <f t="shared" ref="BO4:BO44" si="36">BB4</f>
        <v>82.234564715158328</v>
      </c>
      <c r="BP4" s="83">
        <f t="shared" ref="BP4:BP44" si="37">BL4</f>
        <v>68.366311537011711</v>
      </c>
    </row>
    <row r="5" spans="1:68" s="47" customFormat="1" x14ac:dyDescent="0.25">
      <c r="A5" s="2" t="s">
        <v>82</v>
      </c>
      <c r="B5" s="17">
        <v>100</v>
      </c>
      <c r="C5" s="17">
        <v>100</v>
      </c>
      <c r="D5" s="17">
        <v>7</v>
      </c>
      <c r="E5" s="17"/>
      <c r="F5" s="4">
        <v>0.85</v>
      </c>
      <c r="G5" s="4">
        <v>0.1</v>
      </c>
      <c r="H5" s="4">
        <f>1-F5-G5</f>
        <v>5.0000000000000017E-2</v>
      </c>
      <c r="I5" s="4"/>
      <c r="J5" s="30"/>
      <c r="K5" s="30">
        <v>0.62</v>
      </c>
      <c r="L5" s="5">
        <f t="shared" ref="L5" si="38">IF(K5&gt;K4,1,IF(K5&lt;K4,0,0.5))</f>
        <v>1</v>
      </c>
      <c r="M5" s="6">
        <f t="shared" si="1"/>
        <v>0.125</v>
      </c>
      <c r="N5" s="6">
        <f t="shared" si="2"/>
        <v>0.33300000000000002</v>
      </c>
      <c r="O5" s="19">
        <f t="shared" si="3"/>
        <v>-1</v>
      </c>
      <c r="P5" s="20">
        <f t="shared" si="4"/>
        <v>83.659837930874446</v>
      </c>
      <c r="Q5" s="31">
        <f t="shared" si="5"/>
        <v>1</v>
      </c>
      <c r="R5" s="32">
        <f>IF(P5&gt;P4,1,0)</f>
        <v>1</v>
      </c>
      <c r="S5" s="2">
        <f t="shared" si="6"/>
        <v>0.125</v>
      </c>
      <c r="T5" s="70">
        <f t="shared" si="7"/>
        <v>-0.33300000000000002</v>
      </c>
      <c r="U5" s="22">
        <f t="shared" si="8"/>
        <v>95.35</v>
      </c>
      <c r="V5" s="22">
        <f t="shared" si="9"/>
        <v>-39.524999999999977</v>
      </c>
      <c r="W5" s="22">
        <f t="shared" si="10"/>
        <v>20.268880087464137</v>
      </c>
      <c r="X5" s="22">
        <f t="shared" si="11"/>
        <v>4.6500000000000057</v>
      </c>
      <c r="Y5" s="22">
        <f t="shared" si="12"/>
        <v>4.6500000000000057</v>
      </c>
      <c r="Z5" s="22">
        <f t="shared" si="13"/>
        <v>-88.35</v>
      </c>
      <c r="AA5" s="22">
        <f t="shared" si="14"/>
        <v>0</v>
      </c>
      <c r="AB5" s="22">
        <f t="shared" si="15"/>
        <v>207</v>
      </c>
      <c r="AC5" s="2">
        <f t="shared" si="16"/>
        <v>1</v>
      </c>
      <c r="AD5" s="2">
        <f t="shared" si="17"/>
        <v>1</v>
      </c>
      <c r="AE5" s="2">
        <f t="shared" si="18"/>
        <v>1</v>
      </c>
      <c r="AF5" s="2">
        <f t="shared" si="19"/>
        <v>0</v>
      </c>
      <c r="AG5" s="2">
        <f t="shared" si="20"/>
        <v>3</v>
      </c>
      <c r="AH5" s="23">
        <v>100</v>
      </c>
      <c r="AI5" s="23">
        <v>100</v>
      </c>
      <c r="AJ5" s="23">
        <v>7</v>
      </c>
      <c r="AK5" s="23"/>
      <c r="AL5" s="24">
        <v>0.85</v>
      </c>
      <c r="AM5" s="24">
        <v>0.1</v>
      </c>
      <c r="AN5" s="24">
        <f>1-AL5-AM5</f>
        <v>5.0000000000000017E-2</v>
      </c>
      <c r="AO5" s="24"/>
      <c r="AP5" s="24" t="s">
        <v>166</v>
      </c>
      <c r="AQ5" s="25">
        <f t="shared" si="21"/>
        <v>57.543993733715695</v>
      </c>
      <c r="AR5" s="25">
        <f t="shared" si="22"/>
        <v>57.543993733715695</v>
      </c>
      <c r="AS5" s="25">
        <f t="shared" si="23"/>
        <v>5.5422520820948602</v>
      </c>
      <c r="AT5" s="25">
        <f t="shared" si="24"/>
        <v>0</v>
      </c>
      <c r="AU5" s="24">
        <f t="shared" si="25"/>
        <v>0.65371611141925645</v>
      </c>
      <c r="AV5" s="24">
        <f t="shared" si="26"/>
        <v>0.13947966717853022</v>
      </c>
      <c r="AW5" s="24">
        <f t="shared" si="27"/>
        <v>0.20680422140221333</v>
      </c>
      <c r="AX5" s="24">
        <f t="shared" si="28"/>
        <v>0</v>
      </c>
      <c r="AY5" s="25">
        <f>SUM(AU5:AX5)^(1/$AU$1)</f>
        <v>1</v>
      </c>
      <c r="AZ5" s="37">
        <f t="shared" ref="AZ5:AZ44" si="39">SUMPRODUCT(AQ5:AT5,AU5:AX5)</f>
        <v>46.789814039893201</v>
      </c>
      <c r="BA5" s="37"/>
      <c r="BB5" s="66">
        <f t="shared" si="29"/>
        <v>79.049518020830106</v>
      </c>
      <c r="BC5" s="27">
        <f>B5*(BG5-BG5/4-BG5/4)</f>
        <v>44.62346111912511</v>
      </c>
      <c r="BD5" s="28">
        <f>C5*(BH5-BH5/4+BG5/4)</f>
        <v>37.276197921829159</v>
      </c>
      <c r="BE5" s="28">
        <f>D5*(BI5+BG5/4+BH5/4)</f>
        <v>2.7707516625699866</v>
      </c>
      <c r="BF5" s="28"/>
      <c r="BG5" s="28">
        <f t="shared" si="30"/>
        <v>0.89246922238250226</v>
      </c>
      <c r="BH5" s="28">
        <f t="shared" si="31"/>
        <v>0.199526231496888</v>
      </c>
      <c r="BI5" s="28">
        <f t="shared" si="32"/>
        <v>0.12282280261157909</v>
      </c>
      <c r="BJ5" s="28">
        <f t="shared" si="33"/>
        <v>0</v>
      </c>
      <c r="BK5" s="29">
        <f t="shared" ref="BK5:BK7" si="40">SUBTOTAL(9,BG5:BI5)</f>
        <v>1.2148182564909695</v>
      </c>
      <c r="BL5" s="28">
        <f t="shared" si="34"/>
        <v>69.698006472257589</v>
      </c>
      <c r="BM5" s="44"/>
      <c r="BN5" s="83">
        <f t="shared" si="35"/>
        <v>83.659837930874446</v>
      </c>
      <c r="BO5" s="83">
        <f t="shared" si="36"/>
        <v>79.049518020830106</v>
      </c>
      <c r="BP5" s="83">
        <f t="shared" si="37"/>
        <v>69.698006472257589</v>
      </c>
    </row>
    <row r="6" spans="1:68" s="47" customFormat="1" x14ac:dyDescent="0.25">
      <c r="A6" s="2" t="s">
        <v>83</v>
      </c>
      <c r="B6" s="17">
        <v>100</v>
      </c>
      <c r="C6" s="17">
        <v>50</v>
      </c>
      <c r="D6" s="17"/>
      <c r="E6" s="17"/>
      <c r="F6" s="4">
        <v>0.85</v>
      </c>
      <c r="G6" s="4">
        <v>0.15</v>
      </c>
      <c r="H6" s="4"/>
      <c r="I6" s="4"/>
      <c r="J6" s="30"/>
      <c r="K6" s="30">
        <f>1-K7</f>
        <v>0.74</v>
      </c>
      <c r="L6" s="5">
        <f t="shared" ref="L6" si="41">IF(K6&gt;K7,1,IF(K6&lt;K7,0,0.5))</f>
        <v>1</v>
      </c>
      <c r="M6" s="6">
        <f t="shared" si="1"/>
        <v>0.125</v>
      </c>
      <c r="N6" s="6">
        <f t="shared" si="2"/>
        <v>0.33300000000000002</v>
      </c>
      <c r="O6" s="19">
        <f t="shared" si="3"/>
        <v>-1</v>
      </c>
      <c r="P6" s="20">
        <f t="shared" si="4"/>
        <v>82.179760833238078</v>
      </c>
      <c r="Q6" s="31">
        <f t="shared" si="5"/>
        <v>1</v>
      </c>
      <c r="R6" s="32">
        <f>IF(P6&gt;P7,1,0)</f>
        <v>1</v>
      </c>
      <c r="S6" s="2">
        <f t="shared" si="6"/>
        <v>0.125</v>
      </c>
      <c r="T6" s="70">
        <f t="shared" si="7"/>
        <v>-0.33300000000000002</v>
      </c>
      <c r="U6" s="22">
        <f t="shared" si="8"/>
        <v>92.5</v>
      </c>
      <c r="V6" s="22">
        <f t="shared" si="9"/>
        <v>-35</v>
      </c>
      <c r="W6" s="22">
        <f t="shared" si="10"/>
        <v>17.853571071357123</v>
      </c>
      <c r="X6" s="22">
        <f t="shared" si="11"/>
        <v>7.5</v>
      </c>
      <c r="Y6" s="22">
        <f t="shared" si="12"/>
        <v>-42.5</v>
      </c>
      <c r="Z6" s="22">
        <f t="shared" si="13"/>
        <v>0</v>
      </c>
      <c r="AA6" s="22">
        <f t="shared" si="14"/>
        <v>0</v>
      </c>
      <c r="AB6" s="22">
        <f t="shared" si="15"/>
        <v>150</v>
      </c>
      <c r="AC6" s="2">
        <f t="shared" si="16"/>
        <v>1</v>
      </c>
      <c r="AD6" s="2">
        <f t="shared" si="17"/>
        <v>1</v>
      </c>
      <c r="AE6" s="2">
        <f t="shared" si="18"/>
        <v>0</v>
      </c>
      <c r="AF6" s="2">
        <f t="shared" si="19"/>
        <v>0</v>
      </c>
      <c r="AG6" s="2">
        <f t="shared" si="20"/>
        <v>2</v>
      </c>
      <c r="AH6" s="23">
        <v>100</v>
      </c>
      <c r="AI6" s="23">
        <v>50</v>
      </c>
      <c r="AJ6" s="23"/>
      <c r="AK6" s="23"/>
      <c r="AL6" s="24">
        <v>0.85</v>
      </c>
      <c r="AM6" s="24">
        <v>0.15</v>
      </c>
      <c r="AN6" s="24"/>
      <c r="AO6" s="24"/>
      <c r="AP6" s="24" t="s">
        <v>166</v>
      </c>
      <c r="AQ6" s="25">
        <f t="shared" si="21"/>
        <v>57.543993733715695</v>
      </c>
      <c r="AR6" s="25">
        <f t="shared" si="22"/>
        <v>31.267532059704937</v>
      </c>
      <c r="AS6" s="25">
        <f t="shared" si="23"/>
        <v>0</v>
      </c>
      <c r="AT6" s="25">
        <f t="shared" si="24"/>
        <v>0</v>
      </c>
      <c r="AU6" s="24">
        <f t="shared" si="25"/>
        <v>0.65371611141925645</v>
      </c>
      <c r="AV6" s="24">
        <f t="shared" si="26"/>
        <v>0.34628388845039271</v>
      </c>
      <c r="AW6" s="24">
        <f t="shared" si="27"/>
        <v>0</v>
      </c>
      <c r="AX6" s="24">
        <f t="shared" si="28"/>
        <v>0</v>
      </c>
      <c r="AY6" s="25">
        <f>(AU6+AV6)</f>
        <v>0.99999999986964916</v>
      </c>
      <c r="AZ6" s="37">
        <f t="shared" si="39"/>
        <v>48.444878403020624</v>
      </c>
      <c r="BA6" s="37"/>
      <c r="BB6" s="26">
        <f t="shared" si="29"/>
        <v>82.234564707296258</v>
      </c>
      <c r="BC6" s="27">
        <f>B6*(BG6-BG6/3)</f>
        <v>59.497948158833495</v>
      </c>
      <c r="BD6" s="28">
        <f>C6*(BH6+BG6/3)</f>
        <v>28.125036443477736</v>
      </c>
      <c r="BE6" s="28"/>
      <c r="BF6" s="28"/>
      <c r="BG6" s="28">
        <f t="shared" si="30"/>
        <v>0.89246922238250226</v>
      </c>
      <c r="BH6" s="28">
        <f t="shared" si="31"/>
        <v>0.26501098807538737</v>
      </c>
      <c r="BI6" s="28">
        <f t="shared" si="32"/>
        <v>0</v>
      </c>
      <c r="BJ6" s="28">
        <f t="shared" si="33"/>
        <v>0</v>
      </c>
      <c r="BK6" s="29">
        <f t="shared" si="40"/>
        <v>1.1574802104578896</v>
      </c>
      <c r="BL6" s="28">
        <f t="shared" si="34"/>
        <v>75.701496933280879</v>
      </c>
      <c r="BM6" s="44"/>
      <c r="BN6" s="83">
        <f t="shared" si="35"/>
        <v>82.179760833238078</v>
      </c>
      <c r="BO6" s="83">
        <f t="shared" si="36"/>
        <v>82.234564707296258</v>
      </c>
      <c r="BP6" s="83">
        <f t="shared" si="37"/>
        <v>75.701496933280879</v>
      </c>
    </row>
    <row r="7" spans="1:68" s="47" customFormat="1" x14ac:dyDescent="0.25">
      <c r="A7" s="2" t="s">
        <v>84</v>
      </c>
      <c r="B7" s="17">
        <v>100</v>
      </c>
      <c r="C7" s="17">
        <v>7</v>
      </c>
      <c r="D7" s="17"/>
      <c r="E7" s="17"/>
      <c r="F7" s="4">
        <v>0.95</v>
      </c>
      <c r="G7" s="4">
        <v>0.05</v>
      </c>
      <c r="H7" s="4"/>
      <c r="I7" s="4"/>
      <c r="J7" s="30"/>
      <c r="K7" s="30">
        <v>0.26</v>
      </c>
      <c r="L7" s="5">
        <f t="shared" ref="L7" si="42">IF(K7&gt;K6,1,IF(K7&lt;K6,0,0.5))</f>
        <v>0</v>
      </c>
      <c r="M7" s="6">
        <f t="shared" si="1"/>
        <v>0.125</v>
      </c>
      <c r="N7" s="6">
        <f t="shared" si="2"/>
        <v>0.33300000000000002</v>
      </c>
      <c r="O7" s="19">
        <f t="shared" si="3"/>
        <v>-1</v>
      </c>
      <c r="P7" s="20">
        <f t="shared" si="4"/>
        <v>78.137962930874437</v>
      </c>
      <c r="Q7" s="31">
        <f t="shared" si="5"/>
        <v>1</v>
      </c>
      <c r="R7" s="32">
        <f>IF(P7&gt;P6,1,0)</f>
        <v>0</v>
      </c>
      <c r="S7" s="2">
        <f t="shared" si="6"/>
        <v>0.125</v>
      </c>
      <c r="T7" s="70">
        <f t="shared" si="7"/>
        <v>-0.33300000000000002</v>
      </c>
      <c r="U7" s="22">
        <f t="shared" si="8"/>
        <v>95.35</v>
      </c>
      <c r="V7" s="22">
        <f t="shared" si="9"/>
        <v>-83.699999999999989</v>
      </c>
      <c r="W7" s="22">
        <f t="shared" si="10"/>
        <v>20.268880087464133</v>
      </c>
      <c r="X7" s="22">
        <f t="shared" si="11"/>
        <v>4.6500000000000057</v>
      </c>
      <c r="Y7" s="22">
        <f t="shared" si="12"/>
        <v>-88.35</v>
      </c>
      <c r="Z7" s="22">
        <f t="shared" si="13"/>
        <v>0</v>
      </c>
      <c r="AA7" s="22">
        <f t="shared" si="14"/>
        <v>0</v>
      </c>
      <c r="AB7" s="22">
        <f t="shared" si="15"/>
        <v>107</v>
      </c>
      <c r="AC7" s="2">
        <f t="shared" si="16"/>
        <v>1</v>
      </c>
      <c r="AD7" s="2">
        <f t="shared" si="17"/>
        <v>1</v>
      </c>
      <c r="AE7" s="2">
        <f t="shared" si="18"/>
        <v>0</v>
      </c>
      <c r="AF7" s="2">
        <f t="shared" si="19"/>
        <v>0</v>
      </c>
      <c r="AG7" s="2">
        <f t="shared" si="20"/>
        <v>2</v>
      </c>
      <c r="AH7" s="23">
        <v>100</v>
      </c>
      <c r="AI7" s="23">
        <v>7</v>
      </c>
      <c r="AJ7" s="23"/>
      <c r="AK7" s="23"/>
      <c r="AL7" s="24">
        <v>0.95</v>
      </c>
      <c r="AM7" s="24">
        <v>0.05</v>
      </c>
      <c r="AN7" s="24"/>
      <c r="AO7" s="24"/>
      <c r="AP7" s="24" t="s">
        <v>166</v>
      </c>
      <c r="AQ7" s="25">
        <f t="shared" si="21"/>
        <v>57.543993733715695</v>
      </c>
      <c r="AR7" s="25">
        <f t="shared" si="22"/>
        <v>5.5422520820948602</v>
      </c>
      <c r="AS7" s="25">
        <f t="shared" si="23"/>
        <v>0</v>
      </c>
      <c r="AT7" s="25">
        <f t="shared" si="24"/>
        <v>0</v>
      </c>
      <c r="AU7" s="24">
        <f t="shared" si="25"/>
        <v>0.79319577859778634</v>
      </c>
      <c r="AV7" s="24">
        <f t="shared" si="26"/>
        <v>0.20680422123528563</v>
      </c>
      <c r="AW7" s="24">
        <f t="shared" si="27"/>
        <v>0</v>
      </c>
      <c r="AX7" s="24">
        <f t="shared" si="28"/>
        <v>0</v>
      </c>
      <c r="AY7" s="25">
        <f>(AU7+AV7)^(1/$AU$1)</f>
        <v>0.99999999972634745</v>
      </c>
      <c r="AZ7" s="37">
        <f t="shared" si="39"/>
        <v>46.789814038968025</v>
      </c>
      <c r="BA7" s="37"/>
      <c r="BB7" s="26">
        <f t="shared" si="29"/>
        <v>79.04951801905392</v>
      </c>
      <c r="BC7" s="27">
        <f>B7*(BG7-BG7/3)</f>
        <v>64.315442892492115</v>
      </c>
      <c r="BD7" s="28">
        <f>C7*(BH7+BG7/3)</f>
        <v>3.1108001195182773</v>
      </c>
      <c r="BE7" s="28"/>
      <c r="BF7" s="28"/>
      <c r="BG7" s="28">
        <f t="shared" si="30"/>
        <v>0.96473164338738171</v>
      </c>
      <c r="BH7" s="28">
        <f t="shared" si="31"/>
        <v>0.12282280261157909</v>
      </c>
      <c r="BI7" s="28">
        <f t="shared" si="32"/>
        <v>0</v>
      </c>
      <c r="BJ7" s="28">
        <f t="shared" si="33"/>
        <v>0</v>
      </c>
      <c r="BK7" s="29">
        <f t="shared" si="40"/>
        <v>1.0875544459989608</v>
      </c>
      <c r="BL7" s="28">
        <f t="shared" si="34"/>
        <v>61.998039049968462</v>
      </c>
      <c r="BM7" s="44"/>
      <c r="BN7" s="83">
        <f t="shared" si="35"/>
        <v>78.137962930874437</v>
      </c>
      <c r="BO7" s="83">
        <f t="shared" si="36"/>
        <v>79.04951801905392</v>
      </c>
      <c r="BP7" s="83">
        <f t="shared" si="37"/>
        <v>61.998039049968462</v>
      </c>
    </row>
    <row r="8" spans="1:68" s="47" customFormat="1" x14ac:dyDescent="0.25">
      <c r="A8" s="2" t="s">
        <v>85</v>
      </c>
      <c r="B8" s="17">
        <v>96</v>
      </c>
      <c r="C8" s="17">
        <v>14</v>
      </c>
      <c r="D8" s="17">
        <v>12</v>
      </c>
      <c r="E8" s="17"/>
      <c r="F8" s="4">
        <v>0.9</v>
      </c>
      <c r="G8" s="4">
        <v>0.05</v>
      </c>
      <c r="H8" s="4">
        <f>1-F8-G8</f>
        <v>4.9999999999999975E-2</v>
      </c>
      <c r="I8" s="4"/>
      <c r="J8" s="30"/>
      <c r="K8" s="30">
        <f>1-K9</f>
        <v>0.27</v>
      </c>
      <c r="L8" s="5">
        <f t="shared" ref="L8" si="43">IF(K8&gt;K9,1,IF(K8&lt;K9,0,0.5))</f>
        <v>0</v>
      </c>
      <c r="M8" s="6">
        <f t="shared" si="1"/>
        <v>0.125</v>
      </c>
      <c r="N8" s="6">
        <f t="shared" si="2"/>
        <v>0.33300000000000002</v>
      </c>
      <c r="O8" s="19">
        <f t="shared" si="3"/>
        <v>-1</v>
      </c>
      <c r="P8" s="20">
        <f t="shared" si="4"/>
        <v>70.588881352261282</v>
      </c>
      <c r="Q8" s="31">
        <f t="shared" si="5"/>
        <v>1</v>
      </c>
      <c r="R8" s="32">
        <f>IF(P8&gt;P9,1,0)</f>
        <v>0</v>
      </c>
      <c r="S8" s="2">
        <f t="shared" si="6"/>
        <v>0.125</v>
      </c>
      <c r="T8" s="70">
        <f t="shared" si="7"/>
        <v>-0.33300000000000002</v>
      </c>
      <c r="U8" s="22">
        <f t="shared" si="8"/>
        <v>87.7</v>
      </c>
      <c r="V8" s="22">
        <f t="shared" si="9"/>
        <v>-70.550000000000011</v>
      </c>
      <c r="W8" s="22">
        <f t="shared" si="10"/>
        <v>24.90200795116731</v>
      </c>
      <c r="X8" s="22">
        <f t="shared" si="11"/>
        <v>8.2999999999999972</v>
      </c>
      <c r="Y8" s="22">
        <f t="shared" si="12"/>
        <v>-73.7</v>
      </c>
      <c r="Z8" s="22">
        <f t="shared" si="13"/>
        <v>-75.7</v>
      </c>
      <c r="AA8" s="22">
        <f t="shared" si="14"/>
        <v>0</v>
      </c>
      <c r="AB8" s="22">
        <f t="shared" si="15"/>
        <v>122</v>
      </c>
      <c r="AC8" s="2">
        <f t="shared" si="16"/>
        <v>1</v>
      </c>
      <c r="AD8" s="2">
        <f t="shared" si="17"/>
        <v>1</v>
      </c>
      <c r="AE8" s="2">
        <f t="shared" si="18"/>
        <v>1</v>
      </c>
      <c r="AF8" s="2">
        <f t="shared" si="19"/>
        <v>0</v>
      </c>
      <c r="AG8" s="2">
        <f t="shared" si="20"/>
        <v>3</v>
      </c>
      <c r="AH8" s="23">
        <v>96</v>
      </c>
      <c r="AI8" s="23">
        <v>14</v>
      </c>
      <c r="AJ8" s="23">
        <v>12</v>
      </c>
      <c r="AK8" s="23"/>
      <c r="AL8" s="24">
        <v>0.9</v>
      </c>
      <c r="AM8" s="24">
        <v>0.05</v>
      </c>
      <c r="AN8" s="24">
        <f>1-AL8-AM8</f>
        <v>4.9999999999999975E-2</v>
      </c>
      <c r="AO8" s="24"/>
      <c r="AP8" s="24" t="s">
        <v>166</v>
      </c>
      <c r="AQ8" s="25">
        <f t="shared" si="21"/>
        <v>55.513509663508088</v>
      </c>
      <c r="AR8" s="25">
        <f t="shared" si="22"/>
        <v>10.199823845187383</v>
      </c>
      <c r="AS8" s="25">
        <f t="shared" si="23"/>
        <v>8.9059344958443543</v>
      </c>
      <c r="AT8" s="25">
        <f t="shared" si="24"/>
        <v>0</v>
      </c>
      <c r="AU8" s="24">
        <f t="shared" si="25"/>
        <v>0.71171606388420627</v>
      </c>
      <c r="AV8" s="24">
        <f t="shared" si="26"/>
        <v>8.1479714713580176E-2</v>
      </c>
      <c r="AW8" s="24">
        <f t="shared" si="27"/>
        <v>0.20680422140221355</v>
      </c>
      <c r="AX8" s="24">
        <f t="shared" si="28"/>
        <v>0</v>
      </c>
      <c r="AY8" s="25">
        <f t="shared" ref="AY8:AY39" si="44">SUM(AU8:AX8)^(1/$AU$1)</f>
        <v>1</v>
      </c>
      <c r="AZ8" s="37">
        <f t="shared" si="39"/>
        <v>42.182720176416673</v>
      </c>
      <c r="BA8" s="37"/>
      <c r="BB8" s="66">
        <f t="shared" si="29"/>
        <v>70.265775407738602</v>
      </c>
      <c r="BC8" s="27">
        <f>B8*(BG8-BG8/4-BG8/4)</f>
        <v>44.587281488897808</v>
      </c>
      <c r="BD8" s="28">
        <f>C8*(BH8-BH8/4+BG8/4)</f>
        <v>4.5407953693203789</v>
      </c>
      <c r="BE8" s="28">
        <f>D8*(BI8+BG8/4+BH8/4)</f>
        <v>4.6290471322297986</v>
      </c>
      <c r="BF8" s="28"/>
      <c r="BG8" s="28">
        <f t="shared" si="30"/>
        <v>0.92890169768537101</v>
      </c>
      <c r="BH8" s="28">
        <f t="shared" si="31"/>
        <v>0.12282280261157909</v>
      </c>
      <c r="BI8" s="28">
        <f t="shared" si="32"/>
        <v>0.12282280261157903</v>
      </c>
      <c r="BJ8" s="28">
        <f t="shared" si="33"/>
        <v>0</v>
      </c>
      <c r="BK8" s="29">
        <f>SUBTOTAL(9,BG8:BI8)</f>
        <v>1.1745473029085292</v>
      </c>
      <c r="BL8" s="28">
        <f t="shared" si="34"/>
        <v>45.768377192923033</v>
      </c>
      <c r="BM8" s="44"/>
      <c r="BN8" s="83">
        <f t="shared" si="35"/>
        <v>70.588881352261282</v>
      </c>
      <c r="BO8" s="83">
        <f t="shared" si="36"/>
        <v>70.265775407738602</v>
      </c>
      <c r="BP8" s="83">
        <f t="shared" si="37"/>
        <v>45.768377192923033</v>
      </c>
    </row>
    <row r="9" spans="1:68" s="47" customFormat="1" x14ac:dyDescent="0.25">
      <c r="A9" s="2" t="s">
        <v>86</v>
      </c>
      <c r="B9" s="17">
        <v>96</v>
      </c>
      <c r="C9" s="17">
        <v>90</v>
      </c>
      <c r="D9" s="17">
        <v>12</v>
      </c>
      <c r="E9" s="17"/>
      <c r="F9" s="4">
        <v>0.85</v>
      </c>
      <c r="G9" s="4">
        <v>0.05</v>
      </c>
      <c r="H9" s="4">
        <f>1-F9-G9</f>
        <v>0.10000000000000002</v>
      </c>
      <c r="I9" s="4"/>
      <c r="J9" s="30"/>
      <c r="K9" s="30">
        <v>0.73</v>
      </c>
      <c r="L9" s="5">
        <f t="shared" ref="L9" si="45">IF(K9&gt;K8,1,IF(K9&lt;K8,0,0.5))</f>
        <v>1</v>
      </c>
      <c r="M9" s="6">
        <f t="shared" si="1"/>
        <v>0.125</v>
      </c>
      <c r="N9" s="6">
        <f t="shared" si="2"/>
        <v>0.33300000000000002</v>
      </c>
      <c r="O9" s="19">
        <f t="shared" si="3"/>
        <v>-1</v>
      </c>
      <c r="P9" s="20">
        <f t="shared" si="4"/>
        <v>74.936680704630021</v>
      </c>
      <c r="Q9" s="31">
        <f t="shared" si="5"/>
        <v>1</v>
      </c>
      <c r="R9" s="32">
        <f>IF(P9&gt;P8,1,0)</f>
        <v>1</v>
      </c>
      <c r="S9" s="2">
        <f t="shared" si="6"/>
        <v>0.125</v>
      </c>
      <c r="T9" s="70">
        <f t="shared" si="7"/>
        <v>-0.33300000000000002</v>
      </c>
      <c r="U9" s="22">
        <f t="shared" si="8"/>
        <v>87.3</v>
      </c>
      <c r="V9" s="22">
        <f>IF(AG9=1,0,(AB9-AG9*U9)/(AG9-1))</f>
        <v>-31.949999999999989</v>
      </c>
      <c r="W9" s="22">
        <f t="shared" si="10"/>
        <v>25.13384172783779</v>
      </c>
      <c r="X9" s="22">
        <f t="shared" si="11"/>
        <v>8.7000000000000028</v>
      </c>
      <c r="Y9" s="22">
        <f t="shared" si="12"/>
        <v>2.7000000000000028</v>
      </c>
      <c r="Z9" s="22">
        <f t="shared" si="13"/>
        <v>-75.3</v>
      </c>
      <c r="AA9" s="22">
        <f t="shared" si="14"/>
        <v>0</v>
      </c>
      <c r="AB9" s="22">
        <f t="shared" si="15"/>
        <v>198</v>
      </c>
      <c r="AC9" s="2">
        <f t="shared" si="16"/>
        <v>1</v>
      </c>
      <c r="AD9" s="2">
        <f t="shared" si="17"/>
        <v>1</v>
      </c>
      <c r="AE9" s="2">
        <f t="shared" si="18"/>
        <v>1</v>
      </c>
      <c r="AF9" s="2">
        <f t="shared" si="19"/>
        <v>0</v>
      </c>
      <c r="AG9" s="2">
        <f t="shared" si="20"/>
        <v>3</v>
      </c>
      <c r="AH9" s="23">
        <v>96</v>
      </c>
      <c r="AI9" s="23">
        <v>90</v>
      </c>
      <c r="AJ9" s="23">
        <v>12</v>
      </c>
      <c r="AK9" s="23"/>
      <c r="AL9" s="24">
        <v>0.85</v>
      </c>
      <c r="AM9" s="24">
        <v>0.05</v>
      </c>
      <c r="AN9" s="24">
        <f>1-AL9-AM9</f>
        <v>0.10000000000000002</v>
      </c>
      <c r="AO9" s="24"/>
      <c r="AP9" s="24" t="s">
        <v>166</v>
      </c>
      <c r="AQ9" s="25">
        <f t="shared" si="21"/>
        <v>55.513509663508088</v>
      </c>
      <c r="AR9" s="25">
        <f t="shared" si="22"/>
        <v>52.448540601588697</v>
      </c>
      <c r="AS9" s="25">
        <f t="shared" si="23"/>
        <v>8.9059344958443543</v>
      </c>
      <c r="AT9" s="25">
        <f t="shared" si="24"/>
        <v>0</v>
      </c>
      <c r="AU9" s="24">
        <f t="shared" si="25"/>
        <v>0.65371611141925645</v>
      </c>
      <c r="AV9" s="24">
        <f t="shared" si="26"/>
        <v>5.7999952464949822E-2</v>
      </c>
      <c r="AW9" s="24">
        <f t="shared" si="27"/>
        <v>0.28828393611579373</v>
      </c>
      <c r="AX9" s="24">
        <f t="shared" si="28"/>
        <v>0</v>
      </c>
      <c r="AY9" s="25">
        <f t="shared" si="44"/>
        <v>1</v>
      </c>
      <c r="AZ9" s="37">
        <f t="shared" si="39"/>
        <v>41.899526381463389</v>
      </c>
      <c r="BA9" s="37"/>
      <c r="BB9" s="66">
        <f t="shared" si="29"/>
        <v>69.729965058480971</v>
      </c>
      <c r="BC9" s="27">
        <f>B9*(BG9-BG9/4-BG9/4)</f>
        <v>42.838522674360107</v>
      </c>
      <c r="BD9" s="28">
        <f>C9*(BH9-BH9/4+BG9/4)</f>
        <v>28.371096679887888</v>
      </c>
      <c r="BE9" s="28">
        <f>D9*(BI9+BG9/4+BH9/4)</f>
        <v>5.4401908529448999</v>
      </c>
      <c r="BF9" s="28"/>
      <c r="BG9" s="28">
        <f t="shared" si="30"/>
        <v>0.89246922238250226</v>
      </c>
      <c r="BH9" s="28">
        <f t="shared" si="31"/>
        <v>0.12282280261157909</v>
      </c>
      <c r="BI9" s="28">
        <f t="shared" si="32"/>
        <v>0.199526231496888</v>
      </c>
      <c r="BJ9" s="28">
        <f t="shared" si="33"/>
        <v>0</v>
      </c>
      <c r="BK9" s="29">
        <f>SUBTOTAL(9,BG9:BI9)</f>
        <v>1.2148182564909693</v>
      </c>
      <c r="BL9" s="28">
        <f t="shared" si="34"/>
        <v>63.095701597865052</v>
      </c>
      <c r="BM9" s="44"/>
      <c r="BN9" s="83">
        <f t="shared" si="35"/>
        <v>74.936680704630021</v>
      </c>
      <c r="BO9" s="83">
        <f t="shared" si="36"/>
        <v>69.729965058480971</v>
      </c>
      <c r="BP9" s="83">
        <f t="shared" si="37"/>
        <v>63.095701597865052</v>
      </c>
    </row>
    <row r="10" spans="1:68" s="47" customFormat="1" x14ac:dyDescent="0.25">
      <c r="A10" s="2" t="s">
        <v>87</v>
      </c>
      <c r="B10" s="17">
        <v>96</v>
      </c>
      <c r="C10" s="17">
        <v>96</v>
      </c>
      <c r="D10" s="17">
        <v>14</v>
      </c>
      <c r="E10" s="17">
        <v>12</v>
      </c>
      <c r="F10" s="4">
        <v>0.85</v>
      </c>
      <c r="G10" s="4">
        <v>0.05</v>
      </c>
      <c r="H10" s="4">
        <v>0.05</v>
      </c>
      <c r="I10" s="4">
        <v>0.05</v>
      </c>
      <c r="J10" s="30"/>
      <c r="K10" s="30">
        <f>1-K11</f>
        <v>0.94</v>
      </c>
      <c r="L10" s="5">
        <f t="shared" ref="L10" si="46">IF(K10&gt;K11,1,IF(K10&lt;K11,0,0.5))</f>
        <v>1</v>
      </c>
      <c r="M10" s="6">
        <f t="shared" si="1"/>
        <v>0.125</v>
      </c>
      <c r="N10" s="6">
        <f t="shared" si="2"/>
        <v>0.33300000000000002</v>
      </c>
      <c r="O10" s="19">
        <f t="shared" si="3"/>
        <v>-1</v>
      </c>
      <c r="P10" s="20">
        <f t="shared" si="4"/>
        <v>73.874298018927945</v>
      </c>
      <c r="Q10" s="31">
        <f t="shared" si="5"/>
        <v>1</v>
      </c>
      <c r="R10" s="32">
        <f>IF(P10&gt;P11,1,0)</f>
        <v>1</v>
      </c>
      <c r="S10" s="2">
        <f t="shared" si="6"/>
        <v>0.125</v>
      </c>
      <c r="T10" s="70">
        <f t="shared" si="7"/>
        <v>-0.33300000000000002</v>
      </c>
      <c r="U10" s="22">
        <f t="shared" si="8"/>
        <v>87.699999999999989</v>
      </c>
      <c r="V10" s="22">
        <f t="shared" si="9"/>
        <v>-44.266666666666652</v>
      </c>
      <c r="W10" s="22">
        <f t="shared" si="10"/>
        <v>24.902007951167313</v>
      </c>
      <c r="X10" s="22">
        <f t="shared" si="11"/>
        <v>8.3000000000000114</v>
      </c>
      <c r="Y10" s="22">
        <f t="shared" si="12"/>
        <v>8.3000000000000114</v>
      </c>
      <c r="Z10" s="22">
        <f t="shared" si="13"/>
        <v>-73.699999999999989</v>
      </c>
      <c r="AA10" s="22">
        <f t="shared" si="14"/>
        <v>-75.699999999999989</v>
      </c>
      <c r="AB10" s="22">
        <f t="shared" si="15"/>
        <v>218</v>
      </c>
      <c r="AC10" s="2">
        <f t="shared" si="16"/>
        <v>1</v>
      </c>
      <c r="AD10" s="2">
        <f t="shared" si="17"/>
        <v>1</v>
      </c>
      <c r="AE10" s="2">
        <f t="shared" si="18"/>
        <v>1</v>
      </c>
      <c r="AF10" s="2">
        <f t="shared" si="19"/>
        <v>1</v>
      </c>
      <c r="AG10" s="2">
        <f t="shared" si="20"/>
        <v>4</v>
      </c>
      <c r="AH10" s="23">
        <v>96</v>
      </c>
      <c r="AI10" s="23">
        <v>96</v>
      </c>
      <c r="AJ10" s="23">
        <v>14</v>
      </c>
      <c r="AK10" s="23">
        <v>12</v>
      </c>
      <c r="AL10" s="24">
        <v>0.85</v>
      </c>
      <c r="AM10" s="24">
        <v>0.05</v>
      </c>
      <c r="AN10" s="24">
        <v>0.05</v>
      </c>
      <c r="AO10" s="24">
        <v>0.05</v>
      </c>
      <c r="AP10" s="24" t="s">
        <v>166</v>
      </c>
      <c r="AQ10" s="25">
        <f t="shared" si="21"/>
        <v>55.513509663508088</v>
      </c>
      <c r="AR10" s="25">
        <f t="shared" si="22"/>
        <v>55.513509663508088</v>
      </c>
      <c r="AS10" s="25">
        <f t="shared" si="23"/>
        <v>10.199823845187383</v>
      </c>
      <c r="AT10" s="25">
        <f t="shared" si="24"/>
        <v>8.9059344958443543</v>
      </c>
      <c r="AU10" s="24">
        <f t="shared" si="25"/>
        <v>0.65371611141925645</v>
      </c>
      <c r="AV10" s="24">
        <f t="shared" si="26"/>
        <v>5.7999952464949822E-2</v>
      </c>
      <c r="AW10" s="24">
        <f t="shared" si="27"/>
        <v>8.1479714713580176E-2</v>
      </c>
      <c r="AX10" s="24">
        <f t="shared" si="28"/>
        <v>0.20680422131680831</v>
      </c>
      <c r="AY10" s="25">
        <f t="shared" si="44"/>
        <v>0.99999999985999144</v>
      </c>
      <c r="AZ10" s="37">
        <f t="shared" si="39"/>
        <v>42.182720175656051</v>
      </c>
      <c r="BA10" s="37"/>
      <c r="BB10" s="26">
        <f t="shared" si="29"/>
        <v>70.265775406298772</v>
      </c>
      <c r="BC10" s="27">
        <f>B10*(BG10-BG10/5-BG10/5-BG10/5)</f>
        <v>34.270818139488085</v>
      </c>
      <c r="BD10" s="28">
        <f>C10*(BH10-BH10/5-BH10/5+BG10/5)</f>
        <v>24.210002500171001</v>
      </c>
      <c r="BE10" s="28">
        <f>D10*(BI10-BI10/5+BH10/5+BG10/5)</f>
        <v>4.2184330592331136</v>
      </c>
      <c r="BF10" s="28">
        <f>E10*(BJ10+BH10/5+BI10/5+BG10/5)</f>
        <v>4.2053492175925342</v>
      </c>
      <c r="BG10" s="28">
        <f t="shared" si="30"/>
        <v>0.89246922238250226</v>
      </c>
      <c r="BH10" s="28">
        <f t="shared" si="31"/>
        <v>0.12282280261157909</v>
      </c>
      <c r="BI10" s="28">
        <f t="shared" si="32"/>
        <v>0.12282280261157909</v>
      </c>
      <c r="BJ10" s="28">
        <f t="shared" si="33"/>
        <v>0.12282280261157909</v>
      </c>
      <c r="BK10" s="29">
        <f>SUBTOTAL(9,BG10:BJ10)</f>
        <v>1.2609376302172397</v>
      </c>
      <c r="BL10" s="28">
        <f>SUBTOTAL(9,BC10:BF10)/BK10</f>
        <v>53.059406994585551</v>
      </c>
      <c r="BM10" s="44"/>
      <c r="BN10" s="83">
        <f t="shared" si="35"/>
        <v>73.874298018927945</v>
      </c>
      <c r="BO10" s="83">
        <f t="shared" si="36"/>
        <v>70.265775406298772</v>
      </c>
      <c r="BP10" s="83">
        <f t="shared" si="37"/>
        <v>53.059406994585551</v>
      </c>
    </row>
    <row r="11" spans="1:68" s="47" customFormat="1" x14ac:dyDescent="0.25">
      <c r="A11" s="2" t="s">
        <v>88</v>
      </c>
      <c r="B11" s="17">
        <v>96</v>
      </c>
      <c r="C11" s="17">
        <v>90</v>
      </c>
      <c r="D11" s="17">
        <v>12</v>
      </c>
      <c r="E11" s="17">
        <v>12</v>
      </c>
      <c r="F11" s="4">
        <v>0.85</v>
      </c>
      <c r="G11" s="4">
        <v>0.05</v>
      </c>
      <c r="H11" s="4">
        <v>0.05</v>
      </c>
      <c r="I11" s="4">
        <v>0.05</v>
      </c>
      <c r="J11" s="30"/>
      <c r="K11" s="30">
        <v>0.06</v>
      </c>
      <c r="L11" s="5">
        <f t="shared" ref="L11" si="47">IF(K11&gt;K10,1,IF(K11&lt;K10,0,0.5))</f>
        <v>0</v>
      </c>
      <c r="M11" s="6">
        <f t="shared" si="1"/>
        <v>0.125</v>
      </c>
      <c r="N11" s="6">
        <f t="shared" si="2"/>
        <v>0.33300000000000002</v>
      </c>
      <c r="O11" s="19">
        <f t="shared" si="3"/>
        <v>-1</v>
      </c>
      <c r="P11" s="20">
        <f t="shared" si="4"/>
        <v>73.130430704630001</v>
      </c>
      <c r="Q11" s="31">
        <f t="shared" si="5"/>
        <v>1</v>
      </c>
      <c r="R11" s="32">
        <f>IF(P11&gt;P10,1,0)</f>
        <v>0</v>
      </c>
      <c r="S11" s="2">
        <f t="shared" si="6"/>
        <v>0.125</v>
      </c>
      <c r="T11" s="70">
        <f t="shared" si="7"/>
        <v>-0.33300000000000002</v>
      </c>
      <c r="U11" s="22">
        <f t="shared" si="8"/>
        <v>87.299999999999983</v>
      </c>
      <c r="V11" s="22">
        <f t="shared" si="9"/>
        <v>-46.399999999999977</v>
      </c>
      <c r="W11" s="22">
        <f t="shared" si="10"/>
        <v>25.13384172783779</v>
      </c>
      <c r="X11" s="22">
        <f t="shared" si="11"/>
        <v>8.7000000000000171</v>
      </c>
      <c r="Y11" s="22">
        <f t="shared" si="12"/>
        <v>2.7000000000000171</v>
      </c>
      <c r="Z11" s="22">
        <f t="shared" si="13"/>
        <v>-75.299999999999983</v>
      </c>
      <c r="AA11" s="22">
        <f t="shared" si="14"/>
        <v>-75.299999999999983</v>
      </c>
      <c r="AB11" s="22">
        <f t="shared" si="15"/>
        <v>210</v>
      </c>
      <c r="AC11" s="2">
        <f t="shared" si="16"/>
        <v>1</v>
      </c>
      <c r="AD11" s="2">
        <f t="shared" si="17"/>
        <v>1</v>
      </c>
      <c r="AE11" s="2">
        <f t="shared" si="18"/>
        <v>1</v>
      </c>
      <c r="AF11" s="2">
        <f t="shared" si="19"/>
        <v>1</v>
      </c>
      <c r="AG11" s="2">
        <f t="shared" si="20"/>
        <v>4</v>
      </c>
      <c r="AH11" s="23">
        <v>96</v>
      </c>
      <c r="AI11" s="23">
        <v>90</v>
      </c>
      <c r="AJ11" s="23">
        <v>12</v>
      </c>
      <c r="AK11" s="23">
        <v>12</v>
      </c>
      <c r="AL11" s="24">
        <v>0.85</v>
      </c>
      <c r="AM11" s="24">
        <v>0.05</v>
      </c>
      <c r="AN11" s="24">
        <v>0.05</v>
      </c>
      <c r="AO11" s="24">
        <v>0.05</v>
      </c>
      <c r="AP11" s="24" t="s">
        <v>166</v>
      </c>
      <c r="AQ11" s="25">
        <f t="shared" si="21"/>
        <v>55.513509663508088</v>
      </c>
      <c r="AR11" s="25">
        <f t="shared" si="22"/>
        <v>52.448540601588697</v>
      </c>
      <c r="AS11" s="25">
        <f t="shared" si="23"/>
        <v>8.9059344958443543</v>
      </c>
      <c r="AT11" s="25">
        <f t="shared" si="24"/>
        <v>8.9059344958443543</v>
      </c>
      <c r="AU11" s="24">
        <f t="shared" si="25"/>
        <v>0.65371611141925645</v>
      </c>
      <c r="AV11" s="24">
        <f t="shared" si="26"/>
        <v>5.7999952464949822E-2</v>
      </c>
      <c r="AW11" s="24">
        <f t="shared" si="27"/>
        <v>8.1479714713580176E-2</v>
      </c>
      <c r="AX11" s="24">
        <f t="shared" si="28"/>
        <v>0.20680422131680831</v>
      </c>
      <c r="AY11" s="25">
        <f t="shared" si="44"/>
        <v>0.99999999985999144</v>
      </c>
      <c r="AZ11" s="37">
        <f t="shared" si="39"/>
        <v>41.899526380702781</v>
      </c>
      <c r="BA11" s="37"/>
      <c r="BB11" s="26">
        <f t="shared" si="29"/>
        <v>69.729965057042577</v>
      </c>
      <c r="BC11" s="27">
        <f>B11*(BG11-BG11/5-BG11/5-BG11/5)</f>
        <v>34.270818139488085</v>
      </c>
      <c r="BD11" s="28">
        <f>C11*(BH11-BH11/5-BH11/5+BG11/5)</f>
        <v>22.696877343910312</v>
      </c>
      <c r="BE11" s="28">
        <f>D11*(BI11-BI11/5+BH11/5+BG11/5)</f>
        <v>3.6157997650569547</v>
      </c>
      <c r="BF11" s="28">
        <f>E11*(BJ11+BH11/5+BI11/5+BG11/5)</f>
        <v>4.2053492175925342</v>
      </c>
      <c r="BG11" s="28">
        <f t="shared" si="30"/>
        <v>0.89246922238250226</v>
      </c>
      <c r="BH11" s="28">
        <f t="shared" si="31"/>
        <v>0.12282280261157909</v>
      </c>
      <c r="BI11" s="28">
        <f t="shared" si="32"/>
        <v>0.12282280261157909</v>
      </c>
      <c r="BJ11" s="28">
        <f t="shared" si="33"/>
        <v>0.12282280261157909</v>
      </c>
      <c r="BK11" s="29">
        <f>SUBTOTAL(9,BG11:BJ11)</f>
        <v>1.2609376302172397</v>
      </c>
      <c r="BL11" s="28">
        <f>SUBTOTAL(9,BC11:BF11)/BK11</f>
        <v>51.381482250542234</v>
      </c>
      <c r="BM11" s="44"/>
      <c r="BN11" s="83">
        <f t="shared" si="35"/>
        <v>73.130430704630001</v>
      </c>
      <c r="BO11" s="83">
        <f t="shared" si="36"/>
        <v>69.729965057042577</v>
      </c>
      <c r="BP11" s="83">
        <f t="shared" si="37"/>
        <v>51.381482250542234</v>
      </c>
    </row>
    <row r="12" spans="1:68" s="47" customFormat="1" x14ac:dyDescent="0.25">
      <c r="A12" s="2" t="s">
        <v>89</v>
      </c>
      <c r="B12" s="17">
        <v>97</v>
      </c>
      <c r="C12" s="17">
        <v>15</v>
      </c>
      <c r="D12" s="17">
        <v>13</v>
      </c>
      <c r="E12" s="17"/>
      <c r="F12" s="4">
        <v>0.9</v>
      </c>
      <c r="G12" s="4">
        <v>0.05</v>
      </c>
      <c r="H12" s="4">
        <f>1-F12-G12</f>
        <v>4.9999999999999975E-2</v>
      </c>
      <c r="I12" s="4"/>
      <c r="J12" s="30"/>
      <c r="K12" s="30">
        <f>1-K13</f>
        <v>0.43000000000000005</v>
      </c>
      <c r="L12" s="5">
        <f t="shared" ref="L12" si="48">IF(K12&gt;K13,1,IF(K12&lt;K13,0,0.5))</f>
        <v>0</v>
      </c>
      <c r="M12" s="6">
        <f t="shared" si="1"/>
        <v>0.125</v>
      </c>
      <c r="N12" s="6">
        <f t="shared" si="2"/>
        <v>0.33300000000000002</v>
      </c>
      <c r="O12" s="19">
        <f t="shared" si="3"/>
        <v>-1</v>
      </c>
      <c r="P12" s="20">
        <f t="shared" si="4"/>
        <v>71.588881352261282</v>
      </c>
      <c r="Q12" s="48">
        <f t="shared" si="5"/>
        <v>0</v>
      </c>
      <c r="R12" s="32">
        <f>IF(P12&gt;P13,1,0)</f>
        <v>1</v>
      </c>
      <c r="S12" s="2">
        <f t="shared" si="6"/>
        <v>0.125</v>
      </c>
      <c r="T12" s="70">
        <f t="shared" si="7"/>
        <v>-0.33300000000000002</v>
      </c>
      <c r="U12" s="22">
        <f t="shared" si="8"/>
        <v>88.7</v>
      </c>
      <c r="V12" s="22">
        <f t="shared" si="9"/>
        <v>-70.550000000000011</v>
      </c>
      <c r="W12" s="22">
        <f t="shared" si="10"/>
        <v>24.90200795116731</v>
      </c>
      <c r="X12" s="22">
        <f t="shared" si="11"/>
        <v>8.2999999999999972</v>
      </c>
      <c r="Y12" s="22">
        <f t="shared" si="12"/>
        <v>-73.7</v>
      </c>
      <c r="Z12" s="22">
        <f t="shared" si="13"/>
        <v>-75.7</v>
      </c>
      <c r="AA12" s="22">
        <f t="shared" si="14"/>
        <v>0</v>
      </c>
      <c r="AB12" s="22">
        <f t="shared" si="15"/>
        <v>125</v>
      </c>
      <c r="AC12" s="2">
        <f t="shared" si="16"/>
        <v>1</v>
      </c>
      <c r="AD12" s="2">
        <f t="shared" si="17"/>
        <v>1</v>
      </c>
      <c r="AE12" s="2">
        <f t="shared" si="18"/>
        <v>1</v>
      </c>
      <c r="AF12" s="2">
        <f t="shared" si="19"/>
        <v>0</v>
      </c>
      <c r="AG12" s="2">
        <f t="shared" si="20"/>
        <v>3</v>
      </c>
      <c r="AH12" s="23">
        <v>97</v>
      </c>
      <c r="AI12" s="23">
        <v>15</v>
      </c>
      <c r="AJ12" s="23">
        <v>13</v>
      </c>
      <c r="AK12" s="23"/>
      <c r="AL12" s="24">
        <v>0.9</v>
      </c>
      <c r="AM12" s="24">
        <v>0.05</v>
      </c>
      <c r="AN12" s="24">
        <f>1-AL12-AM12</f>
        <v>4.9999999999999975E-2</v>
      </c>
      <c r="AO12" s="24"/>
      <c r="AP12" s="24" t="s">
        <v>166</v>
      </c>
      <c r="AQ12" s="25">
        <f t="shared" si="21"/>
        <v>56.022066686002887</v>
      </c>
      <c r="AR12" s="25">
        <f t="shared" si="22"/>
        <v>10.838278538293606</v>
      </c>
      <c r="AS12" s="25">
        <f t="shared" si="23"/>
        <v>9.5558681768695894</v>
      </c>
      <c r="AT12" s="25">
        <f t="shared" si="24"/>
        <v>0</v>
      </c>
      <c r="AU12" s="24">
        <f t="shared" si="25"/>
        <v>0.71171606388420627</v>
      </c>
      <c r="AV12" s="24">
        <f t="shared" si="26"/>
        <v>8.1479714713580176E-2</v>
      </c>
      <c r="AW12" s="24">
        <f t="shared" si="27"/>
        <v>0.20680422140221355</v>
      </c>
      <c r="AX12" s="24">
        <f t="shared" si="28"/>
        <v>0</v>
      </c>
      <c r="AY12" s="25">
        <f t="shared" si="44"/>
        <v>1</v>
      </c>
      <c r="AZ12" s="37">
        <f t="shared" si="39"/>
        <v>42.731098513846682</v>
      </c>
      <c r="BA12" s="37"/>
      <c r="BB12" s="66">
        <f t="shared" si="29"/>
        <v>71.304714824081387</v>
      </c>
      <c r="BC12" s="27">
        <f>B12*(BG12-BG12/4-BG12/4)</f>
        <v>45.051732337740496</v>
      </c>
      <c r="BD12" s="28">
        <f>C12*(BH12-BH12/4+BG12/4)</f>
        <v>4.8651378957004061</v>
      </c>
      <c r="BE12" s="28">
        <f>D12*(BI12+BG12/4+BH12/4)</f>
        <v>5.014801059915615</v>
      </c>
      <c r="BF12" s="28"/>
      <c r="BG12" s="28">
        <f t="shared" si="30"/>
        <v>0.92890169768537101</v>
      </c>
      <c r="BH12" s="28">
        <f t="shared" si="31"/>
        <v>0.12282280261157909</v>
      </c>
      <c r="BI12" s="28">
        <f t="shared" si="32"/>
        <v>0.12282280261157903</v>
      </c>
      <c r="BJ12" s="28">
        <f t="shared" si="33"/>
        <v>0</v>
      </c>
      <c r="BK12" s="29">
        <f t="shared" ref="BK12:BK31" si="49">SUBTOTAL(9,BG12:BI12)</f>
        <v>1.1745473029085292</v>
      </c>
      <c r="BL12" s="28">
        <f t="shared" ref="BL12:BL31" si="50">SUBTOTAL(9,BC12:BE12)/BK12</f>
        <v>46.768377192923033</v>
      </c>
      <c r="BM12" s="44"/>
      <c r="BN12" s="83">
        <f t="shared" si="35"/>
        <v>71.588881352261282</v>
      </c>
      <c r="BO12" s="83">
        <f t="shared" si="36"/>
        <v>71.304714824081387</v>
      </c>
      <c r="BP12" s="83">
        <f t="shared" si="37"/>
        <v>46.768377192923033</v>
      </c>
    </row>
    <row r="13" spans="1:68" s="47" customFormat="1" x14ac:dyDescent="0.25">
      <c r="A13" s="2" t="s">
        <v>90</v>
      </c>
      <c r="B13" s="17">
        <v>90</v>
      </c>
      <c r="C13" s="17">
        <v>80</v>
      </c>
      <c r="D13" s="17">
        <v>10</v>
      </c>
      <c r="E13" s="17"/>
      <c r="F13" s="4">
        <v>0.85</v>
      </c>
      <c r="G13" s="4">
        <v>0.05</v>
      </c>
      <c r="H13" s="4">
        <f>1-F13-G13</f>
        <v>0.10000000000000002</v>
      </c>
      <c r="I13" s="4"/>
      <c r="J13" s="30"/>
      <c r="K13" s="30">
        <v>0.56999999999999995</v>
      </c>
      <c r="L13" s="5">
        <f t="shared" ref="L13" si="51">IF(K13&gt;K12,1,IF(K13&lt;K12,0,0.5))</f>
        <v>1</v>
      </c>
      <c r="M13" s="6">
        <f t="shared" si="1"/>
        <v>0.125</v>
      </c>
      <c r="N13" s="6">
        <f t="shared" si="2"/>
        <v>0.33300000000000002</v>
      </c>
      <c r="O13" s="19">
        <f t="shared" si="3"/>
        <v>-1</v>
      </c>
      <c r="P13" s="20">
        <f t="shared" si="4"/>
        <v>69.499328769446308</v>
      </c>
      <c r="Q13" s="48">
        <f t="shared" si="5"/>
        <v>0</v>
      </c>
      <c r="R13" s="32">
        <f>IF(P13&gt;P12,1,0)</f>
        <v>0</v>
      </c>
      <c r="S13" s="2">
        <f t="shared" si="6"/>
        <v>0.125</v>
      </c>
      <c r="T13" s="70">
        <f t="shared" si="7"/>
        <v>-0.33300000000000002</v>
      </c>
      <c r="U13" s="22">
        <f t="shared" si="8"/>
        <v>81.5</v>
      </c>
      <c r="V13" s="22">
        <f t="shared" si="9"/>
        <v>-32.25</v>
      </c>
      <c r="W13" s="22">
        <f t="shared" si="10"/>
        <v>23.932195887548641</v>
      </c>
      <c r="X13" s="22">
        <f t="shared" si="11"/>
        <v>8.5</v>
      </c>
      <c r="Y13" s="22">
        <f t="shared" si="12"/>
        <v>-1.5</v>
      </c>
      <c r="Z13" s="22">
        <f t="shared" si="13"/>
        <v>-71.5</v>
      </c>
      <c r="AA13" s="22">
        <f t="shared" si="14"/>
        <v>0</v>
      </c>
      <c r="AB13" s="22">
        <f t="shared" si="15"/>
        <v>180</v>
      </c>
      <c r="AC13" s="2">
        <f t="shared" si="16"/>
        <v>1</v>
      </c>
      <c r="AD13" s="2">
        <f t="shared" si="17"/>
        <v>1</v>
      </c>
      <c r="AE13" s="2">
        <f t="shared" si="18"/>
        <v>1</v>
      </c>
      <c r="AF13" s="2">
        <f t="shared" si="19"/>
        <v>0</v>
      </c>
      <c r="AG13" s="2">
        <f t="shared" si="20"/>
        <v>3</v>
      </c>
      <c r="AH13" s="23">
        <v>90</v>
      </c>
      <c r="AI13" s="23">
        <v>80</v>
      </c>
      <c r="AJ13" s="23">
        <v>10</v>
      </c>
      <c r="AK13" s="23"/>
      <c r="AL13" s="24">
        <v>0.85</v>
      </c>
      <c r="AM13" s="24">
        <v>0.05</v>
      </c>
      <c r="AN13" s="24">
        <f>1-AL13-AM13</f>
        <v>0.10000000000000002</v>
      </c>
      <c r="AO13" s="24"/>
      <c r="AP13" s="24" t="s">
        <v>166</v>
      </c>
      <c r="AQ13" s="25">
        <f t="shared" si="21"/>
        <v>52.448540601588697</v>
      </c>
      <c r="AR13" s="25">
        <f t="shared" si="22"/>
        <v>47.284542190999602</v>
      </c>
      <c r="AS13" s="25">
        <f t="shared" si="23"/>
        <v>7.5857757502918375</v>
      </c>
      <c r="AT13" s="25">
        <f t="shared" si="24"/>
        <v>0</v>
      </c>
      <c r="AU13" s="24">
        <f t="shared" si="25"/>
        <v>0.65371611141925645</v>
      </c>
      <c r="AV13" s="24">
        <f t="shared" si="26"/>
        <v>5.7999952464949822E-2</v>
      </c>
      <c r="AW13" s="24">
        <f t="shared" si="27"/>
        <v>0.28828393611579373</v>
      </c>
      <c r="AX13" s="24">
        <f t="shared" si="28"/>
        <v>0</v>
      </c>
      <c r="AY13" s="25">
        <f t="shared" si="44"/>
        <v>1</v>
      </c>
      <c r="AZ13" s="37">
        <f t="shared" si="39"/>
        <v>39.215814502876313</v>
      </c>
      <c r="BA13" s="37"/>
      <c r="BB13" s="66">
        <f t="shared" si="29"/>
        <v>64.677229557091067</v>
      </c>
      <c r="BC13" s="27">
        <f>B13*(BG13-BG13/4-BG13/4)</f>
        <v>40.161115007212594</v>
      </c>
      <c r="BD13" s="28">
        <f>C13*(BH13-BH13/4+BG13/4)</f>
        <v>25.21875260434479</v>
      </c>
      <c r="BE13" s="28">
        <f>D13*(BI13+BG13/4+BH13/4)</f>
        <v>4.5334923774540838</v>
      </c>
      <c r="BF13" s="28"/>
      <c r="BG13" s="28">
        <f t="shared" si="30"/>
        <v>0.89246922238250226</v>
      </c>
      <c r="BH13" s="28">
        <f t="shared" si="31"/>
        <v>0.12282280261157909</v>
      </c>
      <c r="BI13" s="28">
        <f t="shared" si="32"/>
        <v>0.199526231496888</v>
      </c>
      <c r="BJ13" s="28">
        <f t="shared" si="33"/>
        <v>0</v>
      </c>
      <c r="BK13" s="29">
        <f t="shared" si="49"/>
        <v>1.2148182564909693</v>
      </c>
      <c r="BL13" s="28">
        <f t="shared" si="50"/>
        <v>57.550468652782541</v>
      </c>
      <c r="BM13" s="44"/>
      <c r="BN13" s="83">
        <f t="shared" si="35"/>
        <v>69.499328769446308</v>
      </c>
      <c r="BO13" s="83">
        <f t="shared" si="36"/>
        <v>64.677229557091067</v>
      </c>
      <c r="BP13" s="83">
        <f t="shared" si="37"/>
        <v>57.550468652782541</v>
      </c>
    </row>
    <row r="14" spans="1:68" s="47" customFormat="1" x14ac:dyDescent="0.25">
      <c r="A14" s="2" t="s">
        <v>91</v>
      </c>
      <c r="B14" s="17">
        <v>96</v>
      </c>
      <c r="C14" s="17">
        <v>14</v>
      </c>
      <c r="D14" s="17">
        <v>12</v>
      </c>
      <c r="E14" s="17"/>
      <c r="F14" s="4">
        <v>0.9</v>
      </c>
      <c r="G14" s="4">
        <v>0.05</v>
      </c>
      <c r="H14" s="4">
        <f>1-F14-G14</f>
        <v>4.9999999999999975E-2</v>
      </c>
      <c r="I14" s="4"/>
      <c r="J14" s="30"/>
      <c r="K14" s="30">
        <f>1-K15</f>
        <v>0.65</v>
      </c>
      <c r="L14" s="5">
        <f>IF(K14&gt;K15,1,IF(K14&lt;K15,0,0.5))</f>
        <v>1</v>
      </c>
      <c r="M14" s="6">
        <f t="shared" si="1"/>
        <v>0.125</v>
      </c>
      <c r="N14" s="6">
        <f t="shared" si="2"/>
        <v>0.33300000000000002</v>
      </c>
      <c r="O14" s="19">
        <f t="shared" si="3"/>
        <v>-1</v>
      </c>
      <c r="P14" s="20">
        <f t="shared" si="4"/>
        <v>70.588881352261282</v>
      </c>
      <c r="Q14" s="31">
        <f t="shared" si="5"/>
        <v>1</v>
      </c>
      <c r="R14" s="32">
        <f>IF(P14&gt;P15,1,0)</f>
        <v>1</v>
      </c>
      <c r="S14" s="2">
        <f t="shared" si="6"/>
        <v>0.125</v>
      </c>
      <c r="T14" s="70">
        <f t="shared" si="7"/>
        <v>-0.33300000000000002</v>
      </c>
      <c r="U14" s="22">
        <f t="shared" si="8"/>
        <v>87.7</v>
      </c>
      <c r="V14" s="22">
        <f t="shared" si="9"/>
        <v>-70.550000000000011</v>
      </c>
      <c r="W14" s="22">
        <f t="shared" si="10"/>
        <v>24.90200795116731</v>
      </c>
      <c r="X14" s="22">
        <f t="shared" si="11"/>
        <v>8.2999999999999972</v>
      </c>
      <c r="Y14" s="22">
        <f t="shared" si="12"/>
        <v>-73.7</v>
      </c>
      <c r="Z14" s="22">
        <f t="shared" si="13"/>
        <v>-75.7</v>
      </c>
      <c r="AA14" s="22">
        <f t="shared" si="14"/>
        <v>0</v>
      </c>
      <c r="AB14" s="22">
        <f t="shared" si="15"/>
        <v>122</v>
      </c>
      <c r="AC14" s="2">
        <f t="shared" si="16"/>
        <v>1</v>
      </c>
      <c r="AD14" s="2">
        <f t="shared" si="17"/>
        <v>1</v>
      </c>
      <c r="AE14" s="2">
        <f t="shared" si="18"/>
        <v>1</v>
      </c>
      <c r="AF14" s="2">
        <f t="shared" si="19"/>
        <v>0</v>
      </c>
      <c r="AG14" s="2">
        <f t="shared" si="20"/>
        <v>3</v>
      </c>
      <c r="AH14" s="23">
        <v>96</v>
      </c>
      <c r="AI14" s="23">
        <v>14</v>
      </c>
      <c r="AJ14" s="23">
        <v>12</v>
      </c>
      <c r="AK14" s="23"/>
      <c r="AL14" s="24">
        <v>0.9</v>
      </c>
      <c r="AM14" s="24">
        <v>0.05</v>
      </c>
      <c r="AN14" s="24">
        <f>1-AL14-AM14</f>
        <v>4.9999999999999975E-2</v>
      </c>
      <c r="AO14" s="24"/>
      <c r="AP14" s="24" t="s">
        <v>166</v>
      </c>
      <c r="AQ14" s="25">
        <f t="shared" si="21"/>
        <v>55.513509663508088</v>
      </c>
      <c r="AR14" s="25">
        <f t="shared" si="22"/>
        <v>10.199823845187383</v>
      </c>
      <c r="AS14" s="25">
        <f t="shared" si="23"/>
        <v>8.9059344958443543</v>
      </c>
      <c r="AT14" s="25">
        <f t="shared" si="24"/>
        <v>0</v>
      </c>
      <c r="AU14" s="24">
        <f t="shared" si="25"/>
        <v>0.71171606388420627</v>
      </c>
      <c r="AV14" s="24">
        <f t="shared" si="26"/>
        <v>8.1479714713580176E-2</v>
      </c>
      <c r="AW14" s="24">
        <f t="shared" si="27"/>
        <v>0.20680422140221355</v>
      </c>
      <c r="AX14" s="24">
        <f t="shared" si="28"/>
        <v>0</v>
      </c>
      <c r="AY14" s="25">
        <f t="shared" si="44"/>
        <v>1</v>
      </c>
      <c r="AZ14" s="37">
        <f t="shared" si="39"/>
        <v>42.182720176416673</v>
      </c>
      <c r="BA14" s="37"/>
      <c r="BB14" s="26">
        <f t="shared" si="29"/>
        <v>70.265775407738602</v>
      </c>
      <c r="BC14" s="27">
        <f>B14*(BG14-BG14/4-BG14/4)</f>
        <v>44.587281488897808</v>
      </c>
      <c r="BD14" s="28">
        <f>C14*(BH14-BH14/4+BG14/4)</f>
        <v>4.5407953693203789</v>
      </c>
      <c r="BE14" s="28">
        <f>D14*(BI14+BG14/4+BH14/4)</f>
        <v>4.6290471322297986</v>
      </c>
      <c r="BF14" s="28"/>
      <c r="BG14" s="28">
        <f t="shared" si="30"/>
        <v>0.92890169768537101</v>
      </c>
      <c r="BH14" s="28">
        <f t="shared" si="31"/>
        <v>0.12282280261157909</v>
      </c>
      <c r="BI14" s="28">
        <f t="shared" si="32"/>
        <v>0.12282280261157903</v>
      </c>
      <c r="BJ14" s="28">
        <f t="shared" si="33"/>
        <v>0</v>
      </c>
      <c r="BK14" s="29">
        <f t="shared" si="49"/>
        <v>1.1745473029085292</v>
      </c>
      <c r="BL14" s="28">
        <f t="shared" si="50"/>
        <v>45.768377192923033</v>
      </c>
      <c r="BM14" s="44"/>
      <c r="BN14" s="83">
        <f t="shared" si="35"/>
        <v>70.588881352261282</v>
      </c>
      <c r="BO14" s="83">
        <f t="shared" si="36"/>
        <v>70.265775407738602</v>
      </c>
      <c r="BP14" s="83">
        <f t="shared" si="37"/>
        <v>45.768377192923033</v>
      </c>
    </row>
    <row r="15" spans="1:68" s="47" customFormat="1" x14ac:dyDescent="0.25">
      <c r="A15" s="2" t="s">
        <v>92</v>
      </c>
      <c r="B15" s="17">
        <v>96</v>
      </c>
      <c r="C15" s="17">
        <v>90</v>
      </c>
      <c r="D15" s="17">
        <v>12</v>
      </c>
      <c r="E15" s="17"/>
      <c r="F15" s="4">
        <v>0.25</v>
      </c>
      <c r="G15" s="4">
        <v>0.05</v>
      </c>
      <c r="H15" s="4">
        <f>1-F15-G15</f>
        <v>0.7</v>
      </c>
      <c r="I15" s="4"/>
      <c r="J15" s="30"/>
      <c r="K15" s="30">
        <v>0.35</v>
      </c>
      <c r="L15" s="5">
        <f>IF(K15&gt;K14,1,IF(K15&lt;K14,0,0.5))</f>
        <v>0</v>
      </c>
      <c r="M15" s="6">
        <f t="shared" si="1"/>
        <v>0.125</v>
      </c>
      <c r="N15" s="6">
        <f t="shared" si="2"/>
        <v>0.33300000000000002</v>
      </c>
      <c r="O15" s="19">
        <f t="shared" si="3"/>
        <v>-1</v>
      </c>
      <c r="P15" s="20">
        <f t="shared" si="4"/>
        <v>29.683904482693428</v>
      </c>
      <c r="Q15" s="31">
        <f t="shared" si="5"/>
        <v>1</v>
      </c>
      <c r="R15" s="32">
        <f>IF(P15&gt;P14,1,0)</f>
        <v>0</v>
      </c>
      <c r="S15" s="2">
        <f t="shared" si="6"/>
        <v>0.125</v>
      </c>
      <c r="T15" s="70">
        <f t="shared" si="7"/>
        <v>-0.33300000000000002</v>
      </c>
      <c r="U15" s="22">
        <f t="shared" si="8"/>
        <v>36.9</v>
      </c>
      <c r="V15" s="22">
        <f t="shared" si="9"/>
        <v>43.650000000000006</v>
      </c>
      <c r="W15" s="22">
        <f t="shared" si="10"/>
        <v>38.05509164356328</v>
      </c>
      <c r="X15" s="22">
        <f t="shared" si="11"/>
        <v>59.1</v>
      </c>
      <c r="Y15" s="22">
        <f t="shared" si="12"/>
        <v>53.1</v>
      </c>
      <c r="Z15" s="22">
        <f t="shared" si="13"/>
        <v>-24.9</v>
      </c>
      <c r="AA15" s="22">
        <f t="shared" si="14"/>
        <v>0</v>
      </c>
      <c r="AB15" s="22">
        <f t="shared" si="15"/>
        <v>198</v>
      </c>
      <c r="AC15" s="2">
        <f t="shared" si="16"/>
        <v>1</v>
      </c>
      <c r="AD15" s="2">
        <f t="shared" si="17"/>
        <v>1</v>
      </c>
      <c r="AE15" s="2">
        <f t="shared" si="18"/>
        <v>1</v>
      </c>
      <c r="AF15" s="2">
        <f t="shared" si="19"/>
        <v>0</v>
      </c>
      <c r="AG15" s="2">
        <f t="shared" si="20"/>
        <v>3</v>
      </c>
      <c r="AH15" s="23">
        <v>96</v>
      </c>
      <c r="AI15" s="23">
        <v>90</v>
      </c>
      <c r="AJ15" s="23">
        <v>12</v>
      </c>
      <c r="AK15" s="23"/>
      <c r="AL15" s="24">
        <v>0.25</v>
      </c>
      <c r="AM15" s="24">
        <v>0.05</v>
      </c>
      <c r="AN15" s="24">
        <f>1-AL15-AM15</f>
        <v>0.7</v>
      </c>
      <c r="AO15" s="24"/>
      <c r="AP15" s="24" t="s">
        <v>166</v>
      </c>
      <c r="AQ15" s="25">
        <f t="shared" si="21"/>
        <v>55.513509663508088</v>
      </c>
      <c r="AR15" s="25">
        <f t="shared" si="22"/>
        <v>52.448540601588697</v>
      </c>
      <c r="AS15" s="25">
        <f t="shared" si="23"/>
        <v>8.9059344958443543</v>
      </c>
      <c r="AT15" s="25">
        <f t="shared" si="24"/>
        <v>0</v>
      </c>
      <c r="AU15" s="24">
        <f t="shared" si="25"/>
        <v>0.29074293416024788</v>
      </c>
      <c r="AV15" s="24">
        <f t="shared" si="26"/>
        <v>2.7624649477060892E-2</v>
      </c>
      <c r="AW15" s="24">
        <f t="shared" si="27"/>
        <v>0.68163241636269123</v>
      </c>
      <c r="AX15" s="24">
        <f t="shared" si="28"/>
        <v>0</v>
      </c>
      <c r="AY15" s="25">
        <f t="shared" si="44"/>
        <v>1</v>
      </c>
      <c r="AZ15" s="37">
        <f t="shared" si="39"/>
        <v>23.659606885174135</v>
      </c>
      <c r="BA15" s="37"/>
      <c r="BB15" s="26">
        <f t="shared" si="29"/>
        <v>36.422704196935889</v>
      </c>
      <c r="BC15" s="27">
        <f>B15*(BG15-BG15/4-BG15/4)</f>
        <v>18.188598798124779</v>
      </c>
      <c r="BD15" s="28">
        <f>C15*(BH15-BH15/4+BG15/4)</f>
        <v>16.816444862902578</v>
      </c>
      <c r="BE15" s="28">
        <f>D15*(BI15+BG15/4+BH15/4)</f>
        <v>10.853926784762926</v>
      </c>
      <c r="BF15" s="28"/>
      <c r="BG15" s="28">
        <f t="shared" si="30"/>
        <v>0.37892914162759955</v>
      </c>
      <c r="BH15" s="28">
        <f t="shared" si="31"/>
        <v>0.12282280261157909</v>
      </c>
      <c r="BI15" s="28">
        <f t="shared" si="32"/>
        <v>0.77905591267044905</v>
      </c>
      <c r="BJ15" s="28">
        <f t="shared" si="33"/>
        <v>0</v>
      </c>
      <c r="BK15" s="29">
        <f t="shared" si="49"/>
        <v>1.2808078569096277</v>
      </c>
      <c r="BL15" s="28">
        <f t="shared" si="50"/>
        <v>35.804722932009653</v>
      </c>
      <c r="BM15" s="44"/>
      <c r="BN15" s="83">
        <f t="shared" si="35"/>
        <v>29.683904482693428</v>
      </c>
      <c r="BO15" s="83">
        <f t="shared" si="36"/>
        <v>36.422704196935889</v>
      </c>
      <c r="BP15" s="83">
        <f t="shared" si="37"/>
        <v>35.804722932009653</v>
      </c>
    </row>
    <row r="16" spans="1:68" s="47" customFormat="1" x14ac:dyDescent="0.25">
      <c r="A16" s="2" t="s">
        <v>93</v>
      </c>
      <c r="B16" s="17">
        <v>92</v>
      </c>
      <c r="C16" s="17">
        <v>68</v>
      </c>
      <c r="D16" s="17">
        <v>0</v>
      </c>
      <c r="E16" s="17"/>
      <c r="F16" s="4">
        <v>0.43</v>
      </c>
      <c r="G16" s="4">
        <v>7.0000000000000007E-2</v>
      </c>
      <c r="H16" s="4">
        <f>1-F16-G16</f>
        <v>0.5</v>
      </c>
      <c r="I16" s="4"/>
      <c r="J16" s="30"/>
      <c r="K16" s="30">
        <f>1-K17</f>
        <v>0.65999999999999992</v>
      </c>
      <c r="L16" s="5">
        <f t="shared" ref="L16" si="52">IF(K16&gt;K17,1,IF(K16&lt;K17,0,0.5))</f>
        <v>1</v>
      </c>
      <c r="M16" s="6">
        <f t="shared" si="1"/>
        <v>0.125</v>
      </c>
      <c r="N16" s="6">
        <f t="shared" si="2"/>
        <v>0.33300000000000002</v>
      </c>
      <c r="O16" s="19">
        <f t="shared" si="3"/>
        <v>-1</v>
      </c>
      <c r="P16" s="20">
        <f t="shared" si="4"/>
        <v>31.121743166965445</v>
      </c>
      <c r="Q16" s="31">
        <f t="shared" si="5"/>
        <v>1</v>
      </c>
      <c r="R16" s="32">
        <f>IF(P16&gt;P17,1,0)</f>
        <v>1</v>
      </c>
      <c r="S16" s="2">
        <f t="shared" si="6"/>
        <v>0.125</v>
      </c>
      <c r="T16" s="70">
        <f t="shared" si="7"/>
        <v>-0.33300000000000002</v>
      </c>
      <c r="U16" s="22">
        <f t="shared" si="8"/>
        <v>44.32</v>
      </c>
      <c r="V16" s="22">
        <f t="shared" si="9"/>
        <v>13.519999999999996</v>
      </c>
      <c r="W16" s="22">
        <f t="shared" si="10"/>
        <v>44.709479979082737</v>
      </c>
      <c r="X16" s="22">
        <f t="shared" si="11"/>
        <v>47.68</v>
      </c>
      <c r="Y16" s="22">
        <f t="shared" si="12"/>
        <v>23.68</v>
      </c>
      <c r="Z16" s="22">
        <f t="shared" si="13"/>
        <v>-44.32</v>
      </c>
      <c r="AA16" s="22">
        <f t="shared" si="14"/>
        <v>0</v>
      </c>
      <c r="AB16" s="22">
        <f t="shared" si="15"/>
        <v>160</v>
      </c>
      <c r="AC16" s="2">
        <f t="shared" si="16"/>
        <v>1</v>
      </c>
      <c r="AD16" s="2">
        <f t="shared" si="17"/>
        <v>1</v>
      </c>
      <c r="AE16" s="2">
        <f t="shared" si="18"/>
        <v>1</v>
      </c>
      <c r="AF16" s="2">
        <f t="shared" si="19"/>
        <v>0</v>
      </c>
      <c r="AG16" s="2">
        <f t="shared" si="20"/>
        <v>3</v>
      </c>
      <c r="AH16" s="23">
        <v>92</v>
      </c>
      <c r="AI16" s="23">
        <v>68</v>
      </c>
      <c r="AJ16" s="23">
        <v>0</v>
      </c>
      <c r="AK16" s="23"/>
      <c r="AL16" s="24">
        <v>0.43</v>
      </c>
      <c r="AM16" s="24">
        <v>7.0000000000000007E-2</v>
      </c>
      <c r="AN16" s="24">
        <f>1-AL16-AM16</f>
        <v>0.5</v>
      </c>
      <c r="AO16" s="24"/>
      <c r="AP16" s="24" t="s">
        <v>166</v>
      </c>
      <c r="AQ16" s="25">
        <f t="shared" si="21"/>
        <v>53.472844617773823</v>
      </c>
      <c r="AR16" s="25">
        <f t="shared" si="22"/>
        <v>40.983386634688152</v>
      </c>
      <c r="AS16" s="25">
        <f t="shared" si="23"/>
        <v>0</v>
      </c>
      <c r="AT16" s="25">
        <f t="shared" si="24"/>
        <v>0</v>
      </c>
      <c r="AU16" s="24">
        <f t="shared" si="25"/>
        <v>0.38514555096063086</v>
      </c>
      <c r="AV16" s="24">
        <f t="shared" si="26"/>
        <v>3.549380337512531E-2</v>
      </c>
      <c r="AW16" s="24">
        <f t="shared" si="27"/>
        <v>0.57936064566424383</v>
      </c>
      <c r="AX16" s="24">
        <f t="shared" si="28"/>
        <v>0</v>
      </c>
      <c r="AY16" s="25">
        <f t="shared" si="44"/>
        <v>1</v>
      </c>
      <c r="AZ16" s="37">
        <f t="shared" si="39"/>
        <v>22.049484468603065</v>
      </c>
      <c r="BA16" s="37"/>
      <c r="BB16" s="26">
        <f t="shared" si="29"/>
        <v>33.619336351112906</v>
      </c>
      <c r="BC16" s="27">
        <f>B16*(BG16-BG16/4-BG16/4)</f>
        <v>25.479197815059781</v>
      </c>
      <c r="BD16" s="28">
        <f>C16*(BH16-BH16/4+BG16/4)</f>
        <v>17.343771888884291</v>
      </c>
      <c r="BE16" s="28">
        <f>D16*(BI16+BG16/4+BH16/4)</f>
        <v>0</v>
      </c>
      <c r="BF16" s="28"/>
      <c r="BG16" s="28">
        <f t="shared" si="30"/>
        <v>0.5538956046752127</v>
      </c>
      <c r="BH16" s="28">
        <f t="shared" si="31"/>
        <v>0.15544209038050341</v>
      </c>
      <c r="BI16" s="28">
        <f t="shared" si="32"/>
        <v>0.61557220667245816</v>
      </c>
      <c r="BJ16" s="28">
        <f t="shared" si="33"/>
        <v>0</v>
      </c>
      <c r="BK16" s="29">
        <f t="shared" si="49"/>
        <v>1.3249099017281742</v>
      </c>
      <c r="BL16" s="28">
        <f t="shared" si="50"/>
        <v>32.321420232490546</v>
      </c>
      <c r="BM16" s="44"/>
      <c r="BN16" s="83">
        <f t="shared" si="35"/>
        <v>31.121743166965445</v>
      </c>
      <c r="BO16" s="83">
        <f t="shared" si="36"/>
        <v>33.619336351112906</v>
      </c>
      <c r="BP16" s="83">
        <f t="shared" si="37"/>
        <v>32.321420232490546</v>
      </c>
    </row>
    <row r="17" spans="1:68" s="47" customFormat="1" x14ac:dyDescent="0.25">
      <c r="A17" s="2" t="s">
        <v>94</v>
      </c>
      <c r="B17" s="17">
        <v>92</v>
      </c>
      <c r="C17" s="17">
        <v>0</v>
      </c>
      <c r="D17" s="17"/>
      <c r="E17" s="17"/>
      <c r="F17" s="4">
        <v>0.48</v>
      </c>
      <c r="G17" s="4">
        <v>0.52</v>
      </c>
      <c r="H17" s="4"/>
      <c r="I17" s="4"/>
      <c r="J17" s="30"/>
      <c r="K17" s="30">
        <v>0.34</v>
      </c>
      <c r="L17" s="5">
        <f t="shared" ref="L17" si="53">IF(K17&gt;K16,1,IF(K17&lt;K16,0,0.5))</f>
        <v>0</v>
      </c>
      <c r="M17" s="6">
        <f t="shared" si="1"/>
        <v>0.125</v>
      </c>
      <c r="N17" s="6">
        <f t="shared" si="2"/>
        <v>0.33300000000000002</v>
      </c>
      <c r="O17" s="19">
        <f t="shared" si="3"/>
        <v>-1</v>
      </c>
      <c r="P17" s="20">
        <f t="shared" si="4"/>
        <v>29.314259305685333</v>
      </c>
      <c r="Q17" s="31">
        <f t="shared" si="5"/>
        <v>1</v>
      </c>
      <c r="R17" s="32">
        <f>IF(P17&gt;P16,1,0)</f>
        <v>0</v>
      </c>
      <c r="S17" s="2">
        <f t="shared" si="6"/>
        <v>0.125</v>
      </c>
      <c r="T17" s="70">
        <f t="shared" si="7"/>
        <v>-0.33300000000000002</v>
      </c>
      <c r="U17" s="22">
        <f t="shared" si="8"/>
        <v>44.16</v>
      </c>
      <c r="V17" s="22">
        <f t="shared" si="9"/>
        <v>3.6800000000000068</v>
      </c>
      <c r="W17" s="22">
        <f t="shared" si="10"/>
        <v>45.963185268212207</v>
      </c>
      <c r="X17" s="22">
        <f t="shared" si="11"/>
        <v>47.84</v>
      </c>
      <c r="Y17" s="22">
        <f t="shared" si="12"/>
        <v>-44.16</v>
      </c>
      <c r="Z17" s="22">
        <f t="shared" si="13"/>
        <v>0</v>
      </c>
      <c r="AA17" s="22">
        <f t="shared" si="14"/>
        <v>0</v>
      </c>
      <c r="AB17" s="22">
        <f t="shared" si="15"/>
        <v>92</v>
      </c>
      <c r="AC17" s="2">
        <f t="shared" si="16"/>
        <v>1</v>
      </c>
      <c r="AD17" s="2">
        <f t="shared" si="17"/>
        <v>1</v>
      </c>
      <c r="AE17" s="2">
        <f t="shared" si="18"/>
        <v>0</v>
      </c>
      <c r="AF17" s="2">
        <f t="shared" si="19"/>
        <v>0</v>
      </c>
      <c r="AG17" s="2">
        <f t="shared" si="20"/>
        <v>2</v>
      </c>
      <c r="AH17" s="23">
        <v>92</v>
      </c>
      <c r="AI17" s="23">
        <v>0</v>
      </c>
      <c r="AJ17" s="23"/>
      <c r="AK17" s="23"/>
      <c r="AL17" s="24">
        <v>0.48</v>
      </c>
      <c r="AM17" s="24">
        <v>0.52</v>
      </c>
      <c r="AN17" s="24"/>
      <c r="AO17" s="24"/>
      <c r="AP17" s="24" t="s">
        <v>166</v>
      </c>
      <c r="AQ17" s="25">
        <f t="shared" si="21"/>
        <v>53.472844617773823</v>
      </c>
      <c r="AR17" s="25">
        <f t="shared" si="22"/>
        <v>0</v>
      </c>
      <c r="AS17" s="25">
        <f t="shared" si="23"/>
        <v>0</v>
      </c>
      <c r="AT17" s="25">
        <f t="shared" si="24"/>
        <v>0</v>
      </c>
      <c r="AU17" s="24">
        <f t="shared" si="25"/>
        <v>0.41042227856900637</v>
      </c>
      <c r="AV17" s="24">
        <f t="shared" si="26"/>
        <v>0.58957772143099363</v>
      </c>
      <c r="AW17" s="24">
        <f t="shared" si="27"/>
        <v>0</v>
      </c>
      <c r="AX17" s="24">
        <f t="shared" si="28"/>
        <v>0</v>
      </c>
      <c r="AY17" s="25">
        <f t="shared" si="44"/>
        <v>1</v>
      </c>
      <c r="AZ17" s="37">
        <f t="shared" si="39"/>
        <v>21.946446729593163</v>
      </c>
      <c r="BA17" s="37"/>
      <c r="BB17" s="26">
        <f t="shared" si="29"/>
        <v>33.440866129480014</v>
      </c>
      <c r="BC17" s="27">
        <f>B17*(BG17-BG17/3)</f>
        <v>36.691497276713967</v>
      </c>
      <c r="BD17" s="28">
        <f>C17*(BH17+BG17/3)</f>
        <v>0</v>
      </c>
      <c r="BE17" s="28"/>
      <c r="BF17" s="28"/>
      <c r="BG17" s="28">
        <f t="shared" si="30"/>
        <v>0.5982309338594668</v>
      </c>
      <c r="BH17" s="28">
        <f t="shared" si="31"/>
        <v>0.63270656470441622</v>
      </c>
      <c r="BI17" s="28">
        <f t="shared" si="32"/>
        <v>0</v>
      </c>
      <c r="BJ17" s="28">
        <f t="shared" si="33"/>
        <v>0</v>
      </c>
      <c r="BK17" s="29">
        <f t="shared" si="49"/>
        <v>1.230937498563883</v>
      </c>
      <c r="BL17" s="28">
        <f t="shared" si="50"/>
        <v>29.807766291563468</v>
      </c>
      <c r="BM17" s="44"/>
      <c r="BN17" s="83">
        <f t="shared" si="35"/>
        <v>29.314259305685333</v>
      </c>
      <c r="BO17" s="83">
        <f t="shared" si="36"/>
        <v>33.440866129480014</v>
      </c>
      <c r="BP17" s="83">
        <f t="shared" si="37"/>
        <v>29.807766291563468</v>
      </c>
    </row>
    <row r="18" spans="1:68" s="47" customFormat="1" x14ac:dyDescent="0.25">
      <c r="A18" s="2" t="s">
        <v>95</v>
      </c>
      <c r="B18" s="17">
        <v>97</v>
      </c>
      <c r="C18" s="17">
        <v>68</v>
      </c>
      <c r="D18" s="17">
        <v>0</v>
      </c>
      <c r="E18" s="17"/>
      <c r="F18" s="4">
        <v>0.43</v>
      </c>
      <c r="G18" s="4">
        <v>7.0000000000000007E-2</v>
      </c>
      <c r="H18" s="4">
        <f>1-F18-G18</f>
        <v>0.5</v>
      </c>
      <c r="I18" s="4"/>
      <c r="J18" s="30"/>
      <c r="K18" s="30">
        <f>1-K19</f>
        <v>0.38</v>
      </c>
      <c r="L18" s="5">
        <f t="shared" ref="L18" si="54">IF(K18&gt;K19,1,IF(K18&lt;K19,0,0.5))</f>
        <v>0</v>
      </c>
      <c r="M18" s="6">
        <f t="shared" si="1"/>
        <v>0.125</v>
      </c>
      <c r="N18" s="6">
        <f t="shared" si="2"/>
        <v>0.33300000000000002</v>
      </c>
      <c r="O18" s="19">
        <f t="shared" si="3"/>
        <v>-1</v>
      </c>
      <c r="P18" s="20">
        <f t="shared" si="4"/>
        <v>32.414517280751959</v>
      </c>
      <c r="Q18" s="31">
        <f t="shared" si="5"/>
        <v>1</v>
      </c>
      <c r="R18" s="32">
        <f>IF(P18&gt;P19,1,0)</f>
        <v>0</v>
      </c>
      <c r="S18" s="2">
        <f t="shared" si="6"/>
        <v>0.125</v>
      </c>
      <c r="T18" s="70">
        <f t="shared" si="7"/>
        <v>-0.33300000000000002</v>
      </c>
      <c r="U18" s="22">
        <f t="shared" si="8"/>
        <v>46.47</v>
      </c>
      <c r="V18" s="22">
        <f t="shared" si="9"/>
        <v>12.795000000000002</v>
      </c>
      <c r="W18" s="22">
        <f t="shared" si="10"/>
        <v>47.011584742486612</v>
      </c>
      <c r="X18" s="22">
        <f t="shared" si="11"/>
        <v>50.53</v>
      </c>
      <c r="Y18" s="22">
        <f t="shared" si="12"/>
        <v>21.53</v>
      </c>
      <c r="Z18" s="22">
        <f t="shared" si="13"/>
        <v>-46.47</v>
      </c>
      <c r="AA18" s="22">
        <f t="shared" si="14"/>
        <v>0</v>
      </c>
      <c r="AB18" s="22">
        <f t="shared" si="15"/>
        <v>165</v>
      </c>
      <c r="AC18" s="2">
        <f t="shared" si="16"/>
        <v>1</v>
      </c>
      <c r="AD18" s="2">
        <f t="shared" si="17"/>
        <v>1</v>
      </c>
      <c r="AE18" s="2">
        <f t="shared" si="18"/>
        <v>1</v>
      </c>
      <c r="AF18" s="2">
        <f t="shared" si="19"/>
        <v>0</v>
      </c>
      <c r="AG18" s="2">
        <f t="shared" si="20"/>
        <v>3</v>
      </c>
      <c r="AH18" s="23">
        <v>97</v>
      </c>
      <c r="AI18" s="23">
        <v>68</v>
      </c>
      <c r="AJ18" s="23">
        <v>0</v>
      </c>
      <c r="AK18" s="23"/>
      <c r="AL18" s="24">
        <v>0.43</v>
      </c>
      <c r="AM18" s="24">
        <v>7.0000000000000007E-2</v>
      </c>
      <c r="AN18" s="24">
        <f>1-AL18-AM18</f>
        <v>0.5</v>
      </c>
      <c r="AO18" s="24"/>
      <c r="AP18" s="24" t="s">
        <v>166</v>
      </c>
      <c r="AQ18" s="25">
        <f t="shared" si="21"/>
        <v>56.022066686002887</v>
      </c>
      <c r="AR18" s="25">
        <f t="shared" si="22"/>
        <v>40.983386634688152</v>
      </c>
      <c r="AS18" s="25">
        <f t="shared" si="23"/>
        <v>0</v>
      </c>
      <c r="AT18" s="25">
        <f t="shared" si="24"/>
        <v>0</v>
      </c>
      <c r="AU18" s="24">
        <f t="shared" si="25"/>
        <v>0.38514555096063086</v>
      </c>
      <c r="AV18" s="24">
        <f t="shared" si="26"/>
        <v>3.549380337512531E-2</v>
      </c>
      <c r="AW18" s="24">
        <f t="shared" si="27"/>
        <v>0.57936064566424383</v>
      </c>
      <c r="AX18" s="24">
        <f t="shared" si="28"/>
        <v>0</v>
      </c>
      <c r="AY18" s="25">
        <f t="shared" si="44"/>
        <v>1</v>
      </c>
      <c r="AZ18" s="37">
        <f t="shared" si="39"/>
        <v>23.031306006592146</v>
      </c>
      <c r="BA18" s="37"/>
      <c r="BB18" s="66">
        <f t="shared" si="29"/>
        <v>35.325578211145363</v>
      </c>
      <c r="BC18" s="27">
        <f>B18*(BG18-BG18/4-BG18/4)</f>
        <v>26.86393682674781</v>
      </c>
      <c r="BD18" s="28">
        <f>C18*(BH18-BH18/4+BG18/4)</f>
        <v>17.343771888884291</v>
      </c>
      <c r="BE18" s="28">
        <f>D18*(BI18+BG18/4+BH18/4)</f>
        <v>0</v>
      </c>
      <c r="BF18" s="28"/>
      <c r="BG18" s="28">
        <f t="shared" si="30"/>
        <v>0.5538956046752127</v>
      </c>
      <c r="BH18" s="28">
        <f t="shared" si="31"/>
        <v>0.15544209038050341</v>
      </c>
      <c r="BI18" s="28">
        <f t="shared" si="32"/>
        <v>0.61557220667245816</v>
      </c>
      <c r="BJ18" s="28">
        <f t="shared" si="33"/>
        <v>0</v>
      </c>
      <c r="BK18" s="29">
        <f t="shared" si="49"/>
        <v>1.3249099017281742</v>
      </c>
      <c r="BL18" s="28">
        <f t="shared" si="50"/>
        <v>33.366577348368246</v>
      </c>
      <c r="BM18" s="44"/>
      <c r="BN18" s="83">
        <f t="shared" si="35"/>
        <v>32.414517280751959</v>
      </c>
      <c r="BO18" s="83">
        <f t="shared" si="36"/>
        <v>35.325578211145363</v>
      </c>
      <c r="BP18" s="83">
        <f t="shared" si="37"/>
        <v>33.366577348368246</v>
      </c>
    </row>
    <row r="19" spans="1:68" s="47" customFormat="1" x14ac:dyDescent="0.25">
      <c r="A19" s="2" t="s">
        <v>96</v>
      </c>
      <c r="B19" s="17">
        <v>97</v>
      </c>
      <c r="C19" s="17">
        <v>92</v>
      </c>
      <c r="D19" s="17">
        <v>0</v>
      </c>
      <c r="E19" s="17"/>
      <c r="F19" s="4">
        <v>0.43</v>
      </c>
      <c r="G19" s="4">
        <v>0.05</v>
      </c>
      <c r="H19" s="4">
        <f>1-F19-G19</f>
        <v>0.52</v>
      </c>
      <c r="I19" s="4"/>
      <c r="J19" s="30"/>
      <c r="K19" s="30">
        <v>0.62</v>
      </c>
      <c r="L19" s="5">
        <f t="shared" ref="L19" si="55">IF(K19&gt;K18,1,IF(K19&lt;K18,0,0.5))</f>
        <v>1</v>
      </c>
      <c r="M19" s="6">
        <f t="shared" si="1"/>
        <v>0.125</v>
      </c>
      <c r="N19" s="6">
        <f t="shared" si="2"/>
        <v>0.33300000000000002</v>
      </c>
      <c r="O19" s="19">
        <f t="shared" si="3"/>
        <v>-1</v>
      </c>
      <c r="P19" s="20">
        <f t="shared" si="4"/>
        <v>33.384582303826683</v>
      </c>
      <c r="Q19" s="31">
        <f t="shared" si="5"/>
        <v>1</v>
      </c>
      <c r="R19" s="32">
        <f>IF(P19&gt;P18,1,0)</f>
        <v>1</v>
      </c>
      <c r="S19" s="2">
        <f t="shared" si="6"/>
        <v>0.125</v>
      </c>
      <c r="T19" s="70">
        <f t="shared" si="7"/>
        <v>-0.33300000000000002</v>
      </c>
      <c r="U19" s="22">
        <f t="shared" si="8"/>
        <v>46.31</v>
      </c>
      <c r="V19" s="22">
        <f t="shared" si="9"/>
        <v>25.034999999999997</v>
      </c>
      <c r="W19" s="22">
        <f t="shared" si="10"/>
        <v>48.212590679199145</v>
      </c>
      <c r="X19" s="22">
        <f t="shared" si="11"/>
        <v>50.69</v>
      </c>
      <c r="Y19" s="22">
        <f t="shared" si="12"/>
        <v>45.69</v>
      </c>
      <c r="Z19" s="22">
        <f t="shared" si="13"/>
        <v>-46.31</v>
      </c>
      <c r="AA19" s="22">
        <f t="shared" si="14"/>
        <v>0</v>
      </c>
      <c r="AB19" s="22">
        <f t="shared" si="15"/>
        <v>189</v>
      </c>
      <c r="AC19" s="2">
        <f t="shared" si="16"/>
        <v>1</v>
      </c>
      <c r="AD19" s="2">
        <f t="shared" si="17"/>
        <v>1</v>
      </c>
      <c r="AE19" s="2">
        <f t="shared" si="18"/>
        <v>1</v>
      </c>
      <c r="AF19" s="2">
        <f t="shared" si="19"/>
        <v>0</v>
      </c>
      <c r="AG19" s="2">
        <f t="shared" si="20"/>
        <v>3</v>
      </c>
      <c r="AH19" s="23">
        <v>97</v>
      </c>
      <c r="AI19" s="23">
        <v>92</v>
      </c>
      <c r="AJ19" s="23">
        <v>0</v>
      </c>
      <c r="AK19" s="23"/>
      <c r="AL19" s="24">
        <v>0.43</v>
      </c>
      <c r="AM19" s="24">
        <v>0.05</v>
      </c>
      <c r="AN19" s="24">
        <f>1-AL19-AM19</f>
        <v>0.52</v>
      </c>
      <c r="AO19" s="24"/>
      <c r="AP19" s="24" t="s">
        <v>166</v>
      </c>
      <c r="AQ19" s="25">
        <f t="shared" si="21"/>
        <v>56.022066686002887</v>
      </c>
      <c r="AR19" s="25">
        <f t="shared" si="22"/>
        <v>53.472844617773823</v>
      </c>
      <c r="AS19" s="25">
        <f t="shared" si="23"/>
        <v>0</v>
      </c>
      <c r="AT19" s="25">
        <f t="shared" si="24"/>
        <v>0</v>
      </c>
      <c r="AU19" s="24">
        <f t="shared" si="25"/>
        <v>0.38514555096063086</v>
      </c>
      <c r="AV19" s="24">
        <f t="shared" si="26"/>
        <v>2.5276727608375515E-2</v>
      </c>
      <c r="AW19" s="24">
        <f t="shared" si="27"/>
        <v>0.58957772143099363</v>
      </c>
      <c r="AX19" s="24">
        <f t="shared" si="28"/>
        <v>0</v>
      </c>
      <c r="AY19" s="25">
        <f t="shared" si="44"/>
        <v>1</v>
      </c>
      <c r="AZ19" s="37">
        <f t="shared" si="39"/>
        <v>22.928268267582244</v>
      </c>
      <c r="BA19" s="37"/>
      <c r="BB19" s="66">
        <f t="shared" si="29"/>
        <v>35.146042148578395</v>
      </c>
      <c r="BC19" s="27">
        <f>B19*(BG19-BG19/4-BG19/4)</f>
        <v>26.86393682674781</v>
      </c>
      <c r="BD19" s="28">
        <f>C19*(BH19-BH19/4+BG19/4)</f>
        <v>21.21437228772885</v>
      </c>
      <c r="BE19" s="28">
        <f>D19*(BI19+BG19/4+BH19/4)</f>
        <v>0</v>
      </c>
      <c r="BF19" s="28"/>
      <c r="BG19" s="28">
        <f t="shared" si="30"/>
        <v>0.5538956046752127</v>
      </c>
      <c r="BH19" s="28">
        <f t="shared" si="31"/>
        <v>0.12282280261157909</v>
      </c>
      <c r="BI19" s="28">
        <f t="shared" si="32"/>
        <v>0.63270656470441622</v>
      </c>
      <c r="BJ19" s="28">
        <f t="shared" si="33"/>
        <v>0</v>
      </c>
      <c r="BK19" s="29">
        <f t="shared" si="49"/>
        <v>1.3094249719912079</v>
      </c>
      <c r="BL19" s="28">
        <f t="shared" si="50"/>
        <v>36.717116400617627</v>
      </c>
      <c r="BM19" s="44"/>
      <c r="BN19" s="83">
        <f t="shared" si="35"/>
        <v>33.384582303826683</v>
      </c>
      <c r="BO19" s="83">
        <f t="shared" si="36"/>
        <v>35.146042148578395</v>
      </c>
      <c r="BP19" s="83">
        <f t="shared" si="37"/>
        <v>36.717116400617627</v>
      </c>
    </row>
    <row r="20" spans="1:68" s="47" customFormat="1" x14ac:dyDescent="0.25">
      <c r="A20" s="2" t="s">
        <v>97</v>
      </c>
      <c r="B20" s="17">
        <v>110</v>
      </c>
      <c r="C20" s="17">
        <v>44</v>
      </c>
      <c r="D20" s="17">
        <v>40</v>
      </c>
      <c r="E20" s="17"/>
      <c r="F20" s="4">
        <v>0.8</v>
      </c>
      <c r="G20" s="4">
        <v>0.1</v>
      </c>
      <c r="H20" s="4">
        <f>1-F20-G20</f>
        <v>9.999999999999995E-2</v>
      </c>
      <c r="I20" s="4"/>
      <c r="J20" s="30"/>
      <c r="K20" s="30">
        <f>1-K21</f>
        <v>0.32999999999999996</v>
      </c>
      <c r="L20" s="5">
        <f t="shared" ref="L20" si="56">IF(K20&gt;K21,1,IF(K20&lt;K21,0,0.5))</f>
        <v>0</v>
      </c>
      <c r="M20" s="6">
        <f t="shared" si="1"/>
        <v>0.125</v>
      </c>
      <c r="N20" s="6">
        <f t="shared" si="2"/>
        <v>0.33300000000000002</v>
      </c>
      <c r="O20" s="19">
        <f t="shared" si="3"/>
        <v>-1</v>
      </c>
      <c r="P20" s="20">
        <f t="shared" si="4"/>
        <v>81.38750426427687</v>
      </c>
      <c r="Q20" s="31">
        <f t="shared" si="5"/>
        <v>1</v>
      </c>
      <c r="R20" s="32">
        <f>IF(P20&gt;P21,1,0)</f>
        <v>0</v>
      </c>
      <c r="S20" s="2">
        <f t="shared" si="6"/>
        <v>0.125</v>
      </c>
      <c r="T20" s="70">
        <f t="shared" si="7"/>
        <v>-0.33300000000000002</v>
      </c>
      <c r="U20" s="22">
        <f t="shared" si="8"/>
        <v>96.4</v>
      </c>
      <c r="V20" s="22">
        <f t="shared" si="9"/>
        <v>-47.600000000000023</v>
      </c>
      <c r="W20" s="22">
        <f t="shared" si="10"/>
        <v>27.214701909078482</v>
      </c>
      <c r="X20" s="22">
        <f t="shared" si="11"/>
        <v>13.599999999999994</v>
      </c>
      <c r="Y20" s="22">
        <f t="shared" si="12"/>
        <v>-52.400000000000006</v>
      </c>
      <c r="Z20" s="22">
        <f t="shared" si="13"/>
        <v>-56.400000000000006</v>
      </c>
      <c r="AA20" s="22">
        <f t="shared" si="14"/>
        <v>0</v>
      </c>
      <c r="AB20" s="22">
        <f t="shared" si="15"/>
        <v>194</v>
      </c>
      <c r="AC20" s="2">
        <f t="shared" si="16"/>
        <v>1</v>
      </c>
      <c r="AD20" s="2">
        <f t="shared" si="17"/>
        <v>1</v>
      </c>
      <c r="AE20" s="2">
        <f t="shared" si="18"/>
        <v>1</v>
      </c>
      <c r="AF20" s="2">
        <f t="shared" si="19"/>
        <v>0</v>
      </c>
      <c r="AG20" s="2">
        <f t="shared" si="20"/>
        <v>3</v>
      </c>
      <c r="AH20" s="23">
        <v>110</v>
      </c>
      <c r="AI20" s="23">
        <v>44</v>
      </c>
      <c r="AJ20" s="23">
        <v>40</v>
      </c>
      <c r="AK20" s="23"/>
      <c r="AL20" s="24">
        <v>0.8</v>
      </c>
      <c r="AM20" s="24">
        <v>0.1</v>
      </c>
      <c r="AN20" s="24">
        <f>1-AL20-AM20</f>
        <v>9.999999999999995E-2</v>
      </c>
      <c r="AO20" s="24"/>
      <c r="AP20" s="24" t="s">
        <v>166</v>
      </c>
      <c r="AQ20" s="25">
        <f t="shared" si="21"/>
        <v>62.578559653805236</v>
      </c>
      <c r="AR20" s="25">
        <f t="shared" si="22"/>
        <v>27.940769031681334</v>
      </c>
      <c r="AS20" s="25">
        <f t="shared" si="23"/>
        <v>25.692880228771784</v>
      </c>
      <c r="AT20" s="25">
        <f t="shared" si="24"/>
        <v>0</v>
      </c>
      <c r="AU20" s="24">
        <f t="shared" si="25"/>
        <v>0.60743927432394806</v>
      </c>
      <c r="AV20" s="24">
        <f t="shared" si="26"/>
        <v>0.10427678956025821</v>
      </c>
      <c r="AW20" s="24">
        <f t="shared" si="27"/>
        <v>0.28828393611579373</v>
      </c>
      <c r="AX20" s="24">
        <f t="shared" si="28"/>
        <v>0</v>
      </c>
      <c r="AY20" s="25">
        <f t="shared" si="44"/>
        <v>1</v>
      </c>
      <c r="AZ20" s="37">
        <f t="shared" si="39"/>
        <v>48.333093199315748</v>
      </c>
      <c r="BA20" s="37"/>
      <c r="BB20" s="66">
        <f t="shared" si="29"/>
        <v>82.018969153194163</v>
      </c>
      <c r="BC20" s="27">
        <f>B20*(BG20-BG20/4-BG20/4)</f>
        <v>47.046322399612286</v>
      </c>
      <c r="BD20" s="28">
        <f>C20*(BH20-BH20/4+BG20/4)</f>
        <v>15.993630119319761</v>
      </c>
      <c r="BE20" s="28">
        <f>D20*(BI20+BG20/4+BH20/4)</f>
        <v>18.5301883747739</v>
      </c>
      <c r="BF20" s="28"/>
      <c r="BG20" s="28">
        <f t="shared" si="30"/>
        <v>0.85538767999295051</v>
      </c>
      <c r="BH20" s="28">
        <f t="shared" si="31"/>
        <v>0.199526231496888</v>
      </c>
      <c r="BI20" s="28">
        <f t="shared" si="32"/>
        <v>0.19952623149688789</v>
      </c>
      <c r="BJ20" s="28">
        <f t="shared" si="33"/>
        <v>0</v>
      </c>
      <c r="BK20" s="29">
        <f t="shared" si="49"/>
        <v>1.2544401429867265</v>
      </c>
      <c r="BL20" s="28">
        <f t="shared" si="50"/>
        <v>65.025135993729961</v>
      </c>
      <c r="BM20" s="44"/>
      <c r="BN20" s="83">
        <f t="shared" si="35"/>
        <v>81.38750426427687</v>
      </c>
      <c r="BO20" s="83">
        <f t="shared" si="36"/>
        <v>82.018969153194163</v>
      </c>
      <c r="BP20" s="83">
        <f t="shared" si="37"/>
        <v>65.025135993729961</v>
      </c>
    </row>
    <row r="21" spans="1:68" s="47" customFormat="1" x14ac:dyDescent="0.25">
      <c r="A21" s="2" t="s">
        <v>98</v>
      </c>
      <c r="B21" s="17">
        <v>110</v>
      </c>
      <c r="C21" s="17">
        <v>96</v>
      </c>
      <c r="D21" s="17">
        <v>10</v>
      </c>
      <c r="E21" s="17"/>
      <c r="F21" s="4">
        <v>0.8</v>
      </c>
      <c r="G21" s="4">
        <v>0.1</v>
      </c>
      <c r="H21" s="4">
        <v>0.1</v>
      </c>
      <c r="I21" s="4"/>
      <c r="J21" s="30"/>
      <c r="K21" s="30">
        <v>0.67</v>
      </c>
      <c r="L21" s="5">
        <f t="shared" ref="L21" si="57">IF(K21&gt;K20,1,IF(K21&lt;K20,0,0.5))</f>
        <v>1</v>
      </c>
      <c r="M21" s="6">
        <f t="shared" si="1"/>
        <v>0.125</v>
      </c>
      <c r="N21" s="6">
        <f t="shared" si="2"/>
        <v>0.33300000000000002</v>
      </c>
      <c r="O21" s="19">
        <f t="shared" si="3"/>
        <v>-1</v>
      </c>
      <c r="P21" s="20">
        <f t="shared" si="4"/>
        <v>83.680164425725437</v>
      </c>
      <c r="Q21" s="31">
        <f t="shared" si="5"/>
        <v>1</v>
      </c>
      <c r="R21" s="32">
        <f>IF(P21&gt;P20,1,0)</f>
        <v>1</v>
      </c>
      <c r="S21" s="2">
        <f t="shared" si="6"/>
        <v>0.125</v>
      </c>
      <c r="T21" s="70">
        <f t="shared" si="7"/>
        <v>-0.33300000000000002</v>
      </c>
      <c r="U21" s="22">
        <f t="shared" si="8"/>
        <v>98.6</v>
      </c>
      <c r="V21" s="22">
        <f t="shared" si="9"/>
        <v>-39.899999999999977</v>
      </c>
      <c r="W21" s="22">
        <f t="shared" si="10"/>
        <v>29.82683355638007</v>
      </c>
      <c r="X21" s="22">
        <f t="shared" si="11"/>
        <v>11.400000000000006</v>
      </c>
      <c r="Y21" s="22">
        <f t="shared" si="12"/>
        <v>-2.5999999999999943</v>
      </c>
      <c r="Z21" s="22">
        <f t="shared" si="13"/>
        <v>-88.6</v>
      </c>
      <c r="AA21" s="22">
        <f t="shared" si="14"/>
        <v>0</v>
      </c>
      <c r="AB21" s="22">
        <f t="shared" si="15"/>
        <v>216</v>
      </c>
      <c r="AC21" s="2">
        <f t="shared" si="16"/>
        <v>1</v>
      </c>
      <c r="AD21" s="2">
        <f t="shared" si="17"/>
        <v>1</v>
      </c>
      <c r="AE21" s="2">
        <f t="shared" si="18"/>
        <v>1</v>
      </c>
      <c r="AF21" s="2">
        <f t="shared" si="19"/>
        <v>0</v>
      </c>
      <c r="AG21" s="2">
        <f t="shared" si="20"/>
        <v>3</v>
      </c>
      <c r="AH21" s="23">
        <v>110</v>
      </c>
      <c r="AI21" s="23">
        <v>96</v>
      </c>
      <c r="AJ21" s="23">
        <v>10</v>
      </c>
      <c r="AK21" s="23"/>
      <c r="AL21" s="24">
        <v>0.8</v>
      </c>
      <c r="AM21" s="24">
        <v>0.1</v>
      </c>
      <c r="AN21" s="24">
        <f>1-AL21-AM21</f>
        <v>9.999999999999995E-2</v>
      </c>
      <c r="AO21" s="24"/>
      <c r="AP21" s="24" t="s">
        <v>166</v>
      </c>
      <c r="AQ21" s="25">
        <f t="shared" si="21"/>
        <v>62.578559653805236</v>
      </c>
      <c r="AR21" s="25">
        <f t="shared" si="22"/>
        <v>55.513509663508088</v>
      </c>
      <c r="AS21" s="25">
        <f t="shared" si="23"/>
        <v>7.5857757502918375</v>
      </c>
      <c r="AT21" s="25">
        <f t="shared" si="24"/>
        <v>0</v>
      </c>
      <c r="AU21" s="24">
        <f t="shared" si="25"/>
        <v>0.60743927432394806</v>
      </c>
      <c r="AV21" s="24">
        <f t="shared" si="26"/>
        <v>0.10427678956025821</v>
      </c>
      <c r="AW21" s="24">
        <f t="shared" si="27"/>
        <v>0.28828393611579373</v>
      </c>
      <c r="AX21" s="24">
        <f t="shared" si="28"/>
        <v>0</v>
      </c>
      <c r="AY21" s="25">
        <f t="shared" si="44"/>
        <v>1</v>
      </c>
      <c r="AZ21" s="37">
        <f t="shared" si="39"/>
        <v>45.988302721064215</v>
      </c>
      <c r="BA21" s="37"/>
      <c r="BB21" s="66">
        <f t="shared" si="29"/>
        <v>77.512549981913068</v>
      </c>
      <c r="BC21" s="27">
        <f>B21*(BG21-BG21/4-BG21/4)</f>
        <v>47.046322399612286</v>
      </c>
      <c r="BD21" s="28">
        <f>C21*(BH21-BH21/4+BG21/4)</f>
        <v>34.895192987606748</v>
      </c>
      <c r="BE21" s="28">
        <f>D21*(BI21+BG21/4+BH21/4)</f>
        <v>4.6325470936934767</v>
      </c>
      <c r="BF21" s="28"/>
      <c r="BG21" s="28">
        <f t="shared" si="30"/>
        <v>0.85538767999295051</v>
      </c>
      <c r="BH21" s="28">
        <f t="shared" si="31"/>
        <v>0.199526231496888</v>
      </c>
      <c r="BI21" s="28">
        <f t="shared" si="32"/>
        <v>0.199526231496888</v>
      </c>
      <c r="BJ21" s="28">
        <f t="shared" si="33"/>
        <v>0</v>
      </c>
      <c r="BK21" s="29">
        <f t="shared" si="49"/>
        <v>1.2544401429867265</v>
      </c>
      <c r="BL21" s="28">
        <f t="shared" si="50"/>
        <v>69.014103992866694</v>
      </c>
      <c r="BM21" s="44"/>
      <c r="BN21" s="83">
        <f t="shared" si="35"/>
        <v>83.680164425725437</v>
      </c>
      <c r="BO21" s="83">
        <f t="shared" si="36"/>
        <v>77.512549981913068</v>
      </c>
      <c r="BP21" s="83">
        <f t="shared" si="37"/>
        <v>69.014103992866694</v>
      </c>
    </row>
    <row r="22" spans="1:68" s="47" customFormat="1" x14ac:dyDescent="0.25">
      <c r="A22" s="2" t="s">
        <v>99</v>
      </c>
      <c r="B22" s="17">
        <v>96</v>
      </c>
      <c r="C22" s="17">
        <v>44</v>
      </c>
      <c r="D22" s="17">
        <v>40</v>
      </c>
      <c r="E22" s="17"/>
      <c r="F22" s="4">
        <v>0.8</v>
      </c>
      <c r="G22" s="4">
        <v>0.1</v>
      </c>
      <c r="H22" s="4">
        <v>0.1</v>
      </c>
      <c r="I22" s="4"/>
      <c r="J22" s="30"/>
      <c r="K22" s="30">
        <f>1-K23</f>
        <v>0.66999999999999993</v>
      </c>
      <c r="L22" s="5">
        <f t="shared" ref="L22" si="58">IF(K22&gt;K23,1,IF(K22&lt;K23,0,0.5))</f>
        <v>1</v>
      </c>
      <c r="M22" s="6">
        <f t="shared" si="1"/>
        <v>0.125</v>
      </c>
      <c r="N22" s="6">
        <f t="shared" si="2"/>
        <v>0.33300000000000002</v>
      </c>
      <c r="O22" s="19">
        <f t="shared" si="3"/>
        <v>-1</v>
      </c>
      <c r="P22" s="20">
        <f t="shared" si="4"/>
        <v>73.276035974530785</v>
      </c>
      <c r="Q22" s="31">
        <f t="shared" si="5"/>
        <v>1</v>
      </c>
      <c r="R22" s="32">
        <f>IF(P22&gt;P23,1,0)</f>
        <v>1</v>
      </c>
      <c r="S22" s="2">
        <f t="shared" si="6"/>
        <v>0.125</v>
      </c>
      <c r="T22" s="70">
        <f t="shared" si="7"/>
        <v>-0.33300000000000002</v>
      </c>
      <c r="U22" s="22">
        <f t="shared" si="8"/>
        <v>85.200000000000017</v>
      </c>
      <c r="V22" s="22">
        <f t="shared" si="9"/>
        <v>-37.800000000000026</v>
      </c>
      <c r="W22" s="22">
        <f t="shared" si="10"/>
        <v>21.618510586994656</v>
      </c>
      <c r="X22" s="22">
        <f t="shared" si="11"/>
        <v>10.799999999999983</v>
      </c>
      <c r="Y22" s="22">
        <f t="shared" si="12"/>
        <v>-41.200000000000017</v>
      </c>
      <c r="Z22" s="22">
        <f t="shared" si="13"/>
        <v>-45.200000000000017</v>
      </c>
      <c r="AA22" s="22">
        <f t="shared" si="14"/>
        <v>0</v>
      </c>
      <c r="AB22" s="22">
        <f t="shared" si="15"/>
        <v>180</v>
      </c>
      <c r="AC22" s="2">
        <f t="shared" si="16"/>
        <v>1</v>
      </c>
      <c r="AD22" s="2">
        <f t="shared" si="17"/>
        <v>1</v>
      </c>
      <c r="AE22" s="2">
        <f t="shared" si="18"/>
        <v>1</v>
      </c>
      <c r="AF22" s="2">
        <f t="shared" si="19"/>
        <v>0</v>
      </c>
      <c r="AG22" s="2">
        <f t="shared" si="20"/>
        <v>3</v>
      </c>
      <c r="AH22" s="23">
        <v>96</v>
      </c>
      <c r="AI22" s="23">
        <v>44</v>
      </c>
      <c r="AJ22" s="23">
        <v>40</v>
      </c>
      <c r="AK22" s="23"/>
      <c r="AL22" s="24">
        <v>0.8</v>
      </c>
      <c r="AM22" s="24">
        <v>0.1</v>
      </c>
      <c r="AN22" s="24">
        <f>1-AL22-AM22</f>
        <v>9.999999999999995E-2</v>
      </c>
      <c r="AO22" s="24"/>
      <c r="AP22" s="24" t="s">
        <v>166</v>
      </c>
      <c r="AQ22" s="25">
        <f t="shared" si="21"/>
        <v>55.513509663508088</v>
      </c>
      <c r="AR22" s="25">
        <f t="shared" si="22"/>
        <v>27.940769031681334</v>
      </c>
      <c r="AS22" s="25">
        <f t="shared" si="23"/>
        <v>25.692880228771784</v>
      </c>
      <c r="AT22" s="25">
        <f t="shared" si="24"/>
        <v>0</v>
      </c>
      <c r="AU22" s="24">
        <f t="shared" si="25"/>
        <v>0.60743927432394806</v>
      </c>
      <c r="AV22" s="24">
        <f t="shared" si="26"/>
        <v>0.10427678956025821</v>
      </c>
      <c r="AW22" s="24">
        <f t="shared" si="27"/>
        <v>0.28828393611579373</v>
      </c>
      <c r="AX22" s="24">
        <f t="shared" si="28"/>
        <v>0</v>
      </c>
      <c r="AY22" s="25">
        <f t="shared" si="44"/>
        <v>1</v>
      </c>
      <c r="AZ22" s="37">
        <f t="shared" si="39"/>
        <v>44.041504360147229</v>
      </c>
      <c r="BA22" s="37"/>
      <c r="BB22" s="26">
        <f t="shared" si="29"/>
        <v>73.794698868640168</v>
      </c>
      <c r="BC22" s="27">
        <f>B22*(BG22-BG22/4-BG22/4)</f>
        <v>41.058608639661628</v>
      </c>
      <c r="BD22" s="28">
        <f>C22*(BH22-BH22/4+BG22/4)</f>
        <v>15.993630119319761</v>
      </c>
      <c r="BE22" s="28">
        <f>D22*(BI22+BG22/4+BH22/4)</f>
        <v>18.530188374773907</v>
      </c>
      <c r="BF22" s="28"/>
      <c r="BG22" s="28">
        <f t="shared" si="30"/>
        <v>0.85538767999295051</v>
      </c>
      <c r="BH22" s="28">
        <f t="shared" si="31"/>
        <v>0.199526231496888</v>
      </c>
      <c r="BI22" s="28">
        <f t="shared" si="32"/>
        <v>0.199526231496888</v>
      </c>
      <c r="BJ22" s="28">
        <f t="shared" si="33"/>
        <v>0</v>
      </c>
      <c r="BK22" s="29">
        <f t="shared" si="49"/>
        <v>1.2544401429867265</v>
      </c>
      <c r="BL22" s="28">
        <f t="shared" si="50"/>
        <v>60.25191999500214</v>
      </c>
      <c r="BM22" s="44"/>
      <c r="BN22" s="83">
        <f t="shared" si="35"/>
        <v>73.276035974530785</v>
      </c>
      <c r="BO22" s="83">
        <f t="shared" si="36"/>
        <v>73.794698868640168</v>
      </c>
      <c r="BP22" s="83">
        <f t="shared" si="37"/>
        <v>60.25191999500214</v>
      </c>
    </row>
    <row r="23" spans="1:68" s="47" customFormat="1" x14ac:dyDescent="0.25">
      <c r="A23" s="2" t="s">
        <v>100</v>
      </c>
      <c r="B23" s="17">
        <v>96</v>
      </c>
      <c r="C23" s="17">
        <v>10</v>
      </c>
      <c r="D23" s="17"/>
      <c r="E23" s="17"/>
      <c r="F23" s="4">
        <v>0.9</v>
      </c>
      <c r="G23" s="4">
        <v>0.1</v>
      </c>
      <c r="H23" s="4"/>
      <c r="I23" s="4"/>
      <c r="J23" s="30"/>
      <c r="K23" s="30">
        <v>0.33</v>
      </c>
      <c r="L23" s="5">
        <f t="shared" ref="L23" si="59">IF(K23&gt;K22,1,IF(K23&lt;K22,0,0.5))</f>
        <v>0</v>
      </c>
      <c r="M23" s="6">
        <f t="shared" si="1"/>
        <v>0.125</v>
      </c>
      <c r="N23" s="6">
        <f t="shared" si="2"/>
        <v>0.33300000000000002</v>
      </c>
      <c r="O23" s="19">
        <f t="shared" si="3"/>
        <v>-1</v>
      </c>
      <c r="P23" s="20">
        <f t="shared" si="4"/>
        <v>70.208600000000018</v>
      </c>
      <c r="Q23" s="31">
        <f t="shared" si="5"/>
        <v>1</v>
      </c>
      <c r="R23" s="32">
        <f>IF(P23&gt;P22,1,0)</f>
        <v>0</v>
      </c>
      <c r="S23" s="2">
        <f t="shared" si="6"/>
        <v>0.125</v>
      </c>
      <c r="T23" s="70">
        <f t="shared" si="7"/>
        <v>-0.33300000000000002</v>
      </c>
      <c r="U23" s="22">
        <f t="shared" si="8"/>
        <v>87.4</v>
      </c>
      <c r="V23" s="22">
        <f t="shared" si="9"/>
        <v>-68.800000000000011</v>
      </c>
      <c r="W23" s="22">
        <f t="shared" si="10"/>
        <v>25.8</v>
      </c>
      <c r="X23" s="22">
        <f t="shared" si="11"/>
        <v>8.5999999999999943</v>
      </c>
      <c r="Y23" s="22">
        <f t="shared" si="12"/>
        <v>-77.400000000000006</v>
      </c>
      <c r="Z23" s="22">
        <f t="shared" si="13"/>
        <v>0</v>
      </c>
      <c r="AA23" s="22">
        <f t="shared" si="14"/>
        <v>0</v>
      </c>
      <c r="AB23" s="22">
        <f t="shared" si="15"/>
        <v>106</v>
      </c>
      <c r="AC23" s="2">
        <f t="shared" si="16"/>
        <v>1</v>
      </c>
      <c r="AD23" s="2">
        <f t="shared" si="17"/>
        <v>1</v>
      </c>
      <c r="AE23" s="2">
        <f t="shared" si="18"/>
        <v>0</v>
      </c>
      <c r="AF23" s="2">
        <f t="shared" si="19"/>
        <v>0</v>
      </c>
      <c r="AG23" s="2">
        <f t="shared" si="20"/>
        <v>2</v>
      </c>
      <c r="AH23" s="23">
        <v>96</v>
      </c>
      <c r="AI23" s="23">
        <v>10</v>
      </c>
      <c r="AJ23" s="23"/>
      <c r="AK23" s="23"/>
      <c r="AL23" s="25">
        <v>0.9</v>
      </c>
      <c r="AM23" s="25">
        <v>9.9999999999999978E-2</v>
      </c>
      <c r="AN23" s="25"/>
      <c r="AO23" s="25"/>
      <c r="AP23" s="24" t="s">
        <v>166</v>
      </c>
      <c r="AQ23" s="25">
        <f t="shared" si="21"/>
        <v>55.513509663508088</v>
      </c>
      <c r="AR23" s="25">
        <f t="shared" si="22"/>
        <v>7.5857757502918375</v>
      </c>
      <c r="AS23" s="25">
        <f t="shared" si="23"/>
        <v>0</v>
      </c>
      <c r="AT23" s="25">
        <f t="shared" si="24"/>
        <v>0</v>
      </c>
      <c r="AU23" s="24">
        <f t="shared" si="25"/>
        <v>0.71171606388420627</v>
      </c>
      <c r="AV23" s="24">
        <f t="shared" si="26"/>
        <v>0.28828393611579373</v>
      </c>
      <c r="AW23" s="24">
        <f t="shared" si="27"/>
        <v>0</v>
      </c>
      <c r="AX23" s="24">
        <f t="shared" si="28"/>
        <v>0</v>
      </c>
      <c r="AY23" s="25">
        <f t="shared" si="44"/>
        <v>1</v>
      </c>
      <c r="AZ23" s="37">
        <f t="shared" si="39"/>
        <v>41.696713881895697</v>
      </c>
      <c r="BA23" s="37"/>
      <c r="BB23" s="26">
        <f t="shared" si="29"/>
        <v>69.346541472386022</v>
      </c>
      <c r="BC23" s="27">
        <f>B23*(BG23-BG23/3)</f>
        <v>59.449708651863737</v>
      </c>
      <c r="BD23" s="28">
        <f>C23*(BH23+BG23/3)</f>
        <v>5.0916013072534501</v>
      </c>
      <c r="BE23" s="28"/>
      <c r="BF23" s="28"/>
      <c r="BG23" s="28">
        <f t="shared" si="30"/>
        <v>0.92890169768537101</v>
      </c>
      <c r="BH23" s="28">
        <f t="shared" si="31"/>
        <v>0.199526231496888</v>
      </c>
      <c r="BI23" s="28">
        <f t="shared" si="32"/>
        <v>0</v>
      </c>
      <c r="BJ23" s="28">
        <f t="shared" si="33"/>
        <v>0</v>
      </c>
      <c r="BK23" s="29">
        <f t="shared" si="49"/>
        <v>1.128427929182259</v>
      </c>
      <c r="BL23" s="28">
        <f t="shared" si="50"/>
        <v>57.19577501585637</v>
      </c>
      <c r="BM23" s="44"/>
      <c r="BN23" s="83">
        <f t="shared" si="35"/>
        <v>70.208600000000018</v>
      </c>
      <c r="BO23" s="83">
        <f t="shared" si="36"/>
        <v>69.346541472386022</v>
      </c>
      <c r="BP23" s="83">
        <f t="shared" si="37"/>
        <v>57.19577501585637</v>
      </c>
    </row>
    <row r="24" spans="1:68" s="47" customFormat="1" x14ac:dyDescent="0.25">
      <c r="A24" s="2" t="s">
        <v>101</v>
      </c>
      <c r="B24" s="17">
        <v>110</v>
      </c>
      <c r="C24" s="17">
        <v>44</v>
      </c>
      <c r="D24" s="17">
        <v>40</v>
      </c>
      <c r="E24" s="17"/>
      <c r="F24" s="4">
        <v>0.8</v>
      </c>
      <c r="G24" s="4">
        <v>0.1</v>
      </c>
      <c r="H24" s="4">
        <v>0.1</v>
      </c>
      <c r="I24" s="4"/>
      <c r="J24" s="30"/>
      <c r="K24" s="30">
        <f>1-K25</f>
        <v>0.30000000000000004</v>
      </c>
      <c r="L24" s="5">
        <f t="shared" ref="L24" si="60">IF(K24&gt;K25,1,IF(K24&lt;K25,0,0.5))</f>
        <v>0</v>
      </c>
      <c r="M24" s="6">
        <f t="shared" si="1"/>
        <v>0.125</v>
      </c>
      <c r="N24" s="6">
        <f t="shared" si="2"/>
        <v>0.33300000000000002</v>
      </c>
      <c r="O24" s="19">
        <f t="shared" si="3"/>
        <v>-1</v>
      </c>
      <c r="P24" s="20">
        <f t="shared" si="4"/>
        <v>81.38750426427687</v>
      </c>
      <c r="Q24" s="31">
        <f t="shared" si="5"/>
        <v>1</v>
      </c>
      <c r="R24" s="32">
        <f>IF(P24&gt;P25,1,0)</f>
        <v>0</v>
      </c>
      <c r="S24" s="2">
        <f t="shared" si="6"/>
        <v>0.125</v>
      </c>
      <c r="T24" s="70">
        <f t="shared" si="7"/>
        <v>-0.33300000000000002</v>
      </c>
      <c r="U24" s="22">
        <f t="shared" si="8"/>
        <v>96.4</v>
      </c>
      <c r="V24" s="22">
        <f t="shared" si="9"/>
        <v>-47.600000000000023</v>
      </c>
      <c r="W24" s="22">
        <f t="shared" si="10"/>
        <v>27.214701909078485</v>
      </c>
      <c r="X24" s="22">
        <f t="shared" si="11"/>
        <v>13.599999999999994</v>
      </c>
      <c r="Y24" s="22">
        <f t="shared" si="12"/>
        <v>-52.400000000000006</v>
      </c>
      <c r="Z24" s="22">
        <f t="shared" si="13"/>
        <v>-56.400000000000006</v>
      </c>
      <c r="AA24" s="22">
        <f t="shared" si="14"/>
        <v>0</v>
      </c>
      <c r="AB24" s="22">
        <f t="shared" si="15"/>
        <v>194</v>
      </c>
      <c r="AC24" s="2">
        <f t="shared" si="16"/>
        <v>1</v>
      </c>
      <c r="AD24" s="2">
        <f t="shared" si="17"/>
        <v>1</v>
      </c>
      <c r="AE24" s="2">
        <f t="shared" si="18"/>
        <v>1</v>
      </c>
      <c r="AF24" s="2">
        <f t="shared" si="19"/>
        <v>0</v>
      </c>
      <c r="AG24" s="2">
        <f t="shared" si="20"/>
        <v>3</v>
      </c>
      <c r="AH24" s="23">
        <v>110</v>
      </c>
      <c r="AI24" s="23">
        <v>44</v>
      </c>
      <c r="AJ24" s="23">
        <v>40</v>
      </c>
      <c r="AK24" s="23"/>
      <c r="AL24" s="25">
        <v>0.8</v>
      </c>
      <c r="AM24" s="25">
        <v>9.9999999999999978E-2</v>
      </c>
      <c r="AN24" s="25">
        <v>9.9999999999999978E-2</v>
      </c>
      <c r="AO24" s="25"/>
      <c r="AP24" s="24" t="s">
        <v>166</v>
      </c>
      <c r="AQ24" s="25">
        <f t="shared" si="21"/>
        <v>62.578559653805236</v>
      </c>
      <c r="AR24" s="25">
        <f t="shared" si="22"/>
        <v>27.940769031681334</v>
      </c>
      <c r="AS24" s="25">
        <f t="shared" si="23"/>
        <v>25.692880228771784</v>
      </c>
      <c r="AT24" s="25">
        <f t="shared" si="24"/>
        <v>0</v>
      </c>
      <c r="AU24" s="24">
        <f t="shared" si="25"/>
        <v>0.60743927432394806</v>
      </c>
      <c r="AV24" s="24">
        <f t="shared" si="26"/>
        <v>0.10427678956025821</v>
      </c>
      <c r="AW24" s="24">
        <f t="shared" si="27"/>
        <v>0.28828393611579373</v>
      </c>
      <c r="AX24" s="24">
        <f t="shared" si="28"/>
        <v>0</v>
      </c>
      <c r="AY24" s="25">
        <f t="shared" si="44"/>
        <v>1</v>
      </c>
      <c r="AZ24" s="37">
        <f t="shared" si="39"/>
        <v>48.333093199315748</v>
      </c>
      <c r="BA24" s="37"/>
      <c r="BB24" s="66">
        <f t="shared" si="29"/>
        <v>82.018969153194163</v>
      </c>
      <c r="BC24" s="27">
        <f>B24*(BG24-BG24/4-BG24/4)</f>
        <v>47.046322399612286</v>
      </c>
      <c r="BD24" s="28">
        <f>C24*(BH24-BH24/4+BG24/4)</f>
        <v>15.993630119319761</v>
      </c>
      <c r="BE24" s="28">
        <f>D24*(BI24+BG24/4+BH24/4)</f>
        <v>18.530188374773907</v>
      </c>
      <c r="BF24" s="28"/>
      <c r="BG24" s="28">
        <f t="shared" si="30"/>
        <v>0.85538767999295051</v>
      </c>
      <c r="BH24" s="28">
        <f t="shared" si="31"/>
        <v>0.199526231496888</v>
      </c>
      <c r="BI24" s="28">
        <f t="shared" si="32"/>
        <v>0.199526231496888</v>
      </c>
      <c r="BJ24" s="28">
        <f t="shared" si="33"/>
        <v>0</v>
      </c>
      <c r="BK24" s="29">
        <f t="shared" si="49"/>
        <v>1.2544401429867265</v>
      </c>
      <c r="BL24" s="28">
        <f t="shared" si="50"/>
        <v>65.025135993729961</v>
      </c>
      <c r="BM24" s="44"/>
      <c r="BN24" s="83">
        <f t="shared" si="35"/>
        <v>81.38750426427687</v>
      </c>
      <c r="BO24" s="83">
        <f t="shared" si="36"/>
        <v>82.018969153194163</v>
      </c>
      <c r="BP24" s="83">
        <f t="shared" si="37"/>
        <v>65.025135993729961</v>
      </c>
    </row>
    <row r="25" spans="1:68" s="47" customFormat="1" x14ac:dyDescent="0.25">
      <c r="A25" s="2" t="s">
        <v>102</v>
      </c>
      <c r="B25" s="17">
        <v>110</v>
      </c>
      <c r="C25" s="17">
        <v>98</v>
      </c>
      <c r="D25" s="17">
        <v>10</v>
      </c>
      <c r="E25" s="17"/>
      <c r="F25" s="4">
        <v>0.8</v>
      </c>
      <c r="G25" s="4">
        <v>0.1</v>
      </c>
      <c r="H25" s="4">
        <v>0.1</v>
      </c>
      <c r="I25" s="4"/>
      <c r="J25" s="30"/>
      <c r="K25" s="30">
        <v>0.7</v>
      </c>
      <c r="L25" s="5">
        <f t="shared" ref="L25" si="61">IF(K25&gt;K24,1,IF(K25&lt;K24,0,0.5))</f>
        <v>1</v>
      </c>
      <c r="M25" s="6">
        <f t="shared" si="1"/>
        <v>0.125</v>
      </c>
      <c r="N25" s="6">
        <f t="shared" si="2"/>
        <v>0.33300000000000002</v>
      </c>
      <c r="O25" s="19">
        <f t="shared" si="3"/>
        <v>-1</v>
      </c>
      <c r="P25" s="20">
        <f t="shared" si="4"/>
        <v>83.971461062170334</v>
      </c>
      <c r="Q25" s="31">
        <f t="shared" si="5"/>
        <v>1</v>
      </c>
      <c r="R25" s="32">
        <f>IF(P25&gt;P24,1,0)</f>
        <v>1</v>
      </c>
      <c r="S25" s="2">
        <f t="shared" si="6"/>
        <v>0.125</v>
      </c>
      <c r="T25" s="70">
        <f t="shared" si="7"/>
        <v>-0.33300000000000002</v>
      </c>
      <c r="U25" s="22">
        <f t="shared" si="8"/>
        <v>98.8</v>
      </c>
      <c r="V25" s="22">
        <f t="shared" si="9"/>
        <v>-39.199999999999989</v>
      </c>
      <c r="W25" s="22">
        <f t="shared" si="10"/>
        <v>29.815432245734758</v>
      </c>
      <c r="X25" s="22">
        <f t="shared" si="11"/>
        <v>11.200000000000003</v>
      </c>
      <c r="Y25" s="22">
        <f t="shared" si="12"/>
        <v>-0.79999999999999716</v>
      </c>
      <c r="Z25" s="22">
        <f t="shared" si="13"/>
        <v>-88.8</v>
      </c>
      <c r="AA25" s="22">
        <f t="shared" si="14"/>
        <v>0</v>
      </c>
      <c r="AB25" s="22">
        <f t="shared" si="15"/>
        <v>218</v>
      </c>
      <c r="AC25" s="2">
        <f t="shared" si="16"/>
        <v>1</v>
      </c>
      <c r="AD25" s="2">
        <f t="shared" si="17"/>
        <v>1</v>
      </c>
      <c r="AE25" s="2">
        <f t="shared" si="18"/>
        <v>1</v>
      </c>
      <c r="AF25" s="2">
        <f t="shared" si="19"/>
        <v>0</v>
      </c>
      <c r="AG25" s="2">
        <f t="shared" si="20"/>
        <v>3</v>
      </c>
      <c r="AH25" s="23">
        <v>110</v>
      </c>
      <c r="AI25" s="23">
        <v>98</v>
      </c>
      <c r="AJ25" s="23">
        <v>10</v>
      </c>
      <c r="AK25" s="23"/>
      <c r="AL25" s="25">
        <v>0.8</v>
      </c>
      <c r="AM25" s="25">
        <v>9.9999999999999978E-2</v>
      </c>
      <c r="AN25" s="25">
        <v>9.9999999999999978E-2</v>
      </c>
      <c r="AO25" s="25"/>
      <c r="AP25" s="24" t="s">
        <v>166</v>
      </c>
      <c r="AQ25" s="25">
        <f t="shared" si="21"/>
        <v>62.578559653805236</v>
      </c>
      <c r="AR25" s="25">
        <f t="shared" si="22"/>
        <v>56.529994942990598</v>
      </c>
      <c r="AS25" s="25">
        <f t="shared" si="23"/>
        <v>7.5857757502918375</v>
      </c>
      <c r="AT25" s="25">
        <f t="shared" si="24"/>
        <v>0</v>
      </c>
      <c r="AU25" s="24">
        <f t="shared" si="25"/>
        <v>0.60743927432394806</v>
      </c>
      <c r="AV25" s="24">
        <f t="shared" si="26"/>
        <v>0.10427678956025821</v>
      </c>
      <c r="AW25" s="24">
        <f t="shared" si="27"/>
        <v>0.28828393611579373</v>
      </c>
      <c r="AX25" s="24">
        <f t="shared" si="28"/>
        <v>0</v>
      </c>
      <c r="AY25" s="25">
        <f t="shared" si="44"/>
        <v>1</v>
      </c>
      <c r="AZ25" s="37">
        <f t="shared" si="39"/>
        <v>46.094298542643912</v>
      </c>
      <c r="BA25" s="37"/>
      <c r="BB25" s="66">
        <f t="shared" si="29"/>
        <v>77.715598074587476</v>
      </c>
      <c r="BC25" s="27">
        <f>B25*(BG25-BG25/4-BG25/4)</f>
        <v>47.046322399612286</v>
      </c>
      <c r="BD25" s="28">
        <f>C25*(BH25-BH25/4+BG25/4)</f>
        <v>35.622176174848562</v>
      </c>
      <c r="BE25" s="28">
        <f>D25*(BI25+BG25/4+BH25/4)</f>
        <v>4.6325470936934767</v>
      </c>
      <c r="BF25" s="28"/>
      <c r="BG25" s="28">
        <f t="shared" si="30"/>
        <v>0.85538767999295051</v>
      </c>
      <c r="BH25" s="28">
        <f t="shared" si="31"/>
        <v>0.199526231496888</v>
      </c>
      <c r="BI25" s="28">
        <f t="shared" si="32"/>
        <v>0.199526231496888</v>
      </c>
      <c r="BJ25" s="28">
        <f t="shared" si="33"/>
        <v>0</v>
      </c>
      <c r="BK25" s="29">
        <f t="shared" si="49"/>
        <v>1.2544401429867265</v>
      </c>
      <c r="BL25" s="28">
        <f t="shared" si="50"/>
        <v>69.593631992912137</v>
      </c>
      <c r="BM25" s="44"/>
      <c r="BN25" s="83">
        <f t="shared" si="35"/>
        <v>83.971461062170334</v>
      </c>
      <c r="BO25" s="83">
        <f t="shared" si="36"/>
        <v>77.715598074587476</v>
      </c>
      <c r="BP25" s="83">
        <f t="shared" si="37"/>
        <v>69.593631992912137</v>
      </c>
    </row>
    <row r="26" spans="1:68" s="47" customFormat="1" x14ac:dyDescent="0.25">
      <c r="A26" s="2" t="s">
        <v>103</v>
      </c>
      <c r="B26" s="17">
        <v>98</v>
      </c>
      <c r="C26" s="17">
        <v>40</v>
      </c>
      <c r="D26" s="17"/>
      <c r="E26" s="17"/>
      <c r="F26" s="4">
        <v>0.8</v>
      </c>
      <c r="G26" s="4">
        <v>0.2</v>
      </c>
      <c r="H26" s="4"/>
      <c r="I26" s="4"/>
      <c r="J26" s="30"/>
      <c r="K26" s="30">
        <f>1-K27</f>
        <v>0.58000000000000007</v>
      </c>
      <c r="L26" s="5">
        <f t="shared" ref="L26" si="62">IF(K26&gt;K27,1,IF(K26&lt;K27,0,0.5))</f>
        <v>1</v>
      </c>
      <c r="M26" s="6">
        <f t="shared" si="1"/>
        <v>0.125</v>
      </c>
      <c r="N26" s="6">
        <f t="shared" si="2"/>
        <v>0.33300000000000002</v>
      </c>
      <c r="O26" s="19">
        <f t="shared" si="3"/>
        <v>-1</v>
      </c>
      <c r="P26" s="20">
        <f t="shared" si="4"/>
        <v>74.324400000000011</v>
      </c>
      <c r="Q26" s="31">
        <f t="shared" si="5"/>
        <v>1</v>
      </c>
      <c r="R26" s="32">
        <f>IF(P26&gt;P27,1,0)</f>
        <v>1</v>
      </c>
      <c r="S26" s="2">
        <f t="shared" si="6"/>
        <v>0.125</v>
      </c>
      <c r="T26" s="70">
        <f t="shared" si="7"/>
        <v>-0.33300000000000002</v>
      </c>
      <c r="U26" s="22">
        <f t="shared" si="8"/>
        <v>86.4</v>
      </c>
      <c r="V26" s="22">
        <f t="shared" si="9"/>
        <v>-34.800000000000011</v>
      </c>
      <c r="W26" s="22">
        <f t="shared" si="10"/>
        <v>23.2</v>
      </c>
      <c r="X26" s="22">
        <f t="shared" si="11"/>
        <v>11.599999999999994</v>
      </c>
      <c r="Y26" s="22">
        <f t="shared" si="12"/>
        <v>-46.400000000000006</v>
      </c>
      <c r="Z26" s="22">
        <f t="shared" si="13"/>
        <v>0</v>
      </c>
      <c r="AA26" s="22">
        <f t="shared" si="14"/>
        <v>0</v>
      </c>
      <c r="AB26" s="22">
        <f t="shared" si="15"/>
        <v>138</v>
      </c>
      <c r="AC26" s="2">
        <f t="shared" si="16"/>
        <v>1</v>
      </c>
      <c r="AD26" s="2">
        <f t="shared" si="17"/>
        <v>1</v>
      </c>
      <c r="AE26" s="2">
        <f t="shared" si="18"/>
        <v>0</v>
      </c>
      <c r="AF26" s="2">
        <f t="shared" si="19"/>
        <v>0</v>
      </c>
      <c r="AG26" s="2">
        <f t="shared" si="20"/>
        <v>2</v>
      </c>
      <c r="AH26" s="23">
        <v>98</v>
      </c>
      <c r="AI26" s="23">
        <v>40</v>
      </c>
      <c r="AJ26" s="23"/>
      <c r="AK26" s="23"/>
      <c r="AL26" s="25">
        <v>0.8</v>
      </c>
      <c r="AM26" s="25">
        <v>0.19999999999999996</v>
      </c>
      <c r="AN26" s="25"/>
      <c r="AO26" s="25"/>
      <c r="AP26" s="24" t="s">
        <v>166</v>
      </c>
      <c r="AQ26" s="25">
        <f t="shared" si="21"/>
        <v>56.529994942990598</v>
      </c>
      <c r="AR26" s="25">
        <f t="shared" si="22"/>
        <v>25.692880228771784</v>
      </c>
      <c r="AS26" s="25">
        <f t="shared" si="23"/>
        <v>0</v>
      </c>
      <c r="AT26" s="25">
        <f t="shared" si="24"/>
        <v>0</v>
      </c>
      <c r="AU26" s="24">
        <f t="shared" si="25"/>
        <v>0.60743927432394806</v>
      </c>
      <c r="AV26" s="24">
        <f t="shared" si="26"/>
        <v>0.39256072567605194</v>
      </c>
      <c r="AW26" s="24">
        <f t="shared" si="27"/>
        <v>0</v>
      </c>
      <c r="AX26" s="24">
        <f t="shared" si="28"/>
        <v>0</v>
      </c>
      <c r="AY26" s="25">
        <f t="shared" si="44"/>
        <v>1</v>
      </c>
      <c r="AZ26" s="37">
        <f t="shared" si="39"/>
        <v>44.424554813021203</v>
      </c>
      <c r="BA26" s="37"/>
      <c r="BB26" s="26">
        <f t="shared" si="29"/>
        <v>74.524480874446411</v>
      </c>
      <c r="BC26" s="27">
        <f>B26*(BG26-BG26/3)</f>
        <v>55.885328426206101</v>
      </c>
      <c r="BD26" s="28">
        <f>C26*(BH26+BG26/3)</f>
        <v>24.370421840114773</v>
      </c>
      <c r="BE26" s="28"/>
      <c r="BF26" s="28"/>
      <c r="BG26" s="28">
        <f t="shared" si="30"/>
        <v>0.85538767999295051</v>
      </c>
      <c r="BH26" s="28">
        <f t="shared" si="31"/>
        <v>0.32413131933855249</v>
      </c>
      <c r="BI26" s="28">
        <f t="shared" si="32"/>
        <v>0</v>
      </c>
      <c r="BJ26" s="28">
        <f t="shared" si="33"/>
        <v>0</v>
      </c>
      <c r="BK26" s="29">
        <f t="shared" si="49"/>
        <v>1.1795189993315029</v>
      </c>
      <c r="BL26" s="28">
        <f t="shared" si="50"/>
        <v>68.041083112528185</v>
      </c>
      <c r="BM26" s="44"/>
      <c r="BN26" s="83">
        <f t="shared" si="35"/>
        <v>74.324400000000011</v>
      </c>
      <c r="BO26" s="83">
        <f t="shared" si="36"/>
        <v>74.524480874446411</v>
      </c>
      <c r="BP26" s="83">
        <f t="shared" si="37"/>
        <v>68.041083112528185</v>
      </c>
    </row>
    <row r="27" spans="1:68" s="47" customFormat="1" x14ac:dyDescent="0.25">
      <c r="A27" s="2" t="s">
        <v>104</v>
      </c>
      <c r="B27" s="17">
        <v>98</v>
      </c>
      <c r="C27" s="17">
        <v>10</v>
      </c>
      <c r="D27" s="17"/>
      <c r="E27" s="17"/>
      <c r="F27" s="4">
        <v>0.9</v>
      </c>
      <c r="G27" s="4">
        <v>0.1</v>
      </c>
      <c r="H27" s="4"/>
      <c r="I27" s="4"/>
      <c r="J27" s="30"/>
      <c r="K27" s="30">
        <v>0.42</v>
      </c>
      <c r="L27" s="5">
        <f t="shared" ref="L27" si="63">IF(K27&gt;K26,1,IF(K27&lt;K26,0,0.5))</f>
        <v>0</v>
      </c>
      <c r="M27" s="6">
        <f t="shared" si="1"/>
        <v>0.125</v>
      </c>
      <c r="N27" s="6">
        <f t="shared" si="2"/>
        <v>0.33300000000000002</v>
      </c>
      <c r="O27" s="19">
        <f t="shared" si="3"/>
        <v>-1</v>
      </c>
      <c r="P27" s="20">
        <f t="shared" si="4"/>
        <v>71.608800000000002</v>
      </c>
      <c r="Q27" s="31">
        <f t="shared" si="5"/>
        <v>1</v>
      </c>
      <c r="R27" s="32">
        <f>IF(P27&gt;P26,1,0)</f>
        <v>0</v>
      </c>
      <c r="S27" s="2">
        <f t="shared" si="6"/>
        <v>0.125</v>
      </c>
      <c r="T27" s="70">
        <f t="shared" si="7"/>
        <v>-0.33300000000000002</v>
      </c>
      <c r="U27" s="22">
        <f t="shared" si="8"/>
        <v>89.2</v>
      </c>
      <c r="V27" s="22">
        <f t="shared" si="9"/>
        <v>-70.400000000000006</v>
      </c>
      <c r="W27" s="22">
        <f t="shared" si="10"/>
        <v>26.400000000000002</v>
      </c>
      <c r="X27" s="22">
        <f t="shared" si="11"/>
        <v>8.7999999999999972</v>
      </c>
      <c r="Y27" s="22">
        <f t="shared" si="12"/>
        <v>-79.2</v>
      </c>
      <c r="Z27" s="22">
        <f t="shared" si="13"/>
        <v>0</v>
      </c>
      <c r="AA27" s="22">
        <f t="shared" si="14"/>
        <v>0</v>
      </c>
      <c r="AB27" s="22">
        <f t="shared" si="15"/>
        <v>108</v>
      </c>
      <c r="AC27" s="2">
        <f t="shared" si="16"/>
        <v>1</v>
      </c>
      <c r="AD27" s="2">
        <f t="shared" si="17"/>
        <v>1</v>
      </c>
      <c r="AE27" s="2">
        <f t="shared" si="18"/>
        <v>0</v>
      </c>
      <c r="AF27" s="2">
        <f t="shared" si="19"/>
        <v>0</v>
      </c>
      <c r="AG27" s="2">
        <f t="shared" si="20"/>
        <v>2</v>
      </c>
      <c r="AH27" s="23">
        <v>98</v>
      </c>
      <c r="AI27" s="23">
        <v>10</v>
      </c>
      <c r="AJ27" s="23"/>
      <c r="AK27" s="23"/>
      <c r="AL27" s="25">
        <v>0.9</v>
      </c>
      <c r="AM27" s="25">
        <v>9.9999999999999978E-2</v>
      </c>
      <c r="AN27" s="25"/>
      <c r="AO27" s="25"/>
      <c r="AP27" s="24" t="s">
        <v>166</v>
      </c>
      <c r="AQ27" s="25">
        <f t="shared" si="21"/>
        <v>56.529994942990598</v>
      </c>
      <c r="AR27" s="25">
        <f t="shared" si="22"/>
        <v>7.5857757502918375</v>
      </c>
      <c r="AS27" s="25">
        <f t="shared" si="23"/>
        <v>0</v>
      </c>
      <c r="AT27" s="25">
        <f t="shared" si="24"/>
        <v>0</v>
      </c>
      <c r="AU27" s="24">
        <f t="shared" si="25"/>
        <v>0.71171606388420627</v>
      </c>
      <c r="AV27" s="24">
        <f t="shared" si="26"/>
        <v>0.28828393611579373</v>
      </c>
      <c r="AW27" s="24">
        <f t="shared" si="27"/>
        <v>0</v>
      </c>
      <c r="AX27" s="24">
        <f t="shared" si="28"/>
        <v>0</v>
      </c>
      <c r="AY27" s="25">
        <f t="shared" si="44"/>
        <v>1</v>
      </c>
      <c r="AZ27" s="37">
        <f t="shared" si="39"/>
        <v>42.420162784005221</v>
      </c>
      <c r="BA27" s="37"/>
      <c r="BB27" s="26">
        <f t="shared" si="29"/>
        <v>70.715401616432104</v>
      </c>
      <c r="BC27" s="27">
        <f>B27*(BG27-BG27/3)</f>
        <v>60.688244248777565</v>
      </c>
      <c r="BD27" s="28">
        <f>C27*(BH27+BG27/3)</f>
        <v>5.0916013072534501</v>
      </c>
      <c r="BE27" s="28"/>
      <c r="BF27" s="28"/>
      <c r="BG27" s="28">
        <f t="shared" si="30"/>
        <v>0.92890169768537101</v>
      </c>
      <c r="BH27" s="28">
        <f t="shared" si="31"/>
        <v>0.199526231496888</v>
      </c>
      <c r="BI27" s="28">
        <f t="shared" si="32"/>
        <v>0</v>
      </c>
      <c r="BJ27" s="28">
        <f t="shared" si="33"/>
        <v>0</v>
      </c>
      <c r="BK27" s="29">
        <f t="shared" si="49"/>
        <v>1.128427929182259</v>
      </c>
      <c r="BL27" s="28">
        <f t="shared" si="50"/>
        <v>58.293351179015822</v>
      </c>
      <c r="BM27" s="44"/>
      <c r="BN27" s="83">
        <f t="shared" si="35"/>
        <v>71.608800000000002</v>
      </c>
      <c r="BO27" s="83">
        <f t="shared" si="36"/>
        <v>70.715401616432104</v>
      </c>
      <c r="BP27" s="83">
        <f t="shared" si="37"/>
        <v>58.293351179015822</v>
      </c>
    </row>
    <row r="28" spans="1:68" s="47" customFormat="1" x14ac:dyDescent="0.25">
      <c r="A28" s="2" t="s">
        <v>105</v>
      </c>
      <c r="B28" s="17">
        <v>96</v>
      </c>
      <c r="C28" s="17">
        <v>12</v>
      </c>
      <c r="D28" s="17">
        <v>3</v>
      </c>
      <c r="E28" s="17"/>
      <c r="F28" s="4">
        <v>0.05</v>
      </c>
      <c r="G28" s="4">
        <v>0.05</v>
      </c>
      <c r="H28" s="4">
        <v>0.9</v>
      </c>
      <c r="I28" s="4"/>
      <c r="J28" s="30"/>
      <c r="K28" s="30">
        <f>1-K29</f>
        <v>0.38</v>
      </c>
      <c r="L28" s="5">
        <f t="shared" ref="L28" si="64">IF(K28&gt;K29,1,IF(K28&lt;K29,0,0.5))</f>
        <v>0</v>
      </c>
      <c r="M28" s="6">
        <f t="shared" si="1"/>
        <v>0.125</v>
      </c>
      <c r="N28" s="6">
        <f t="shared" si="2"/>
        <v>0.33300000000000002</v>
      </c>
      <c r="O28" s="19">
        <f t="shared" si="3"/>
        <v>-1</v>
      </c>
      <c r="P28" s="20">
        <f t="shared" si="4"/>
        <v>6.7719859156407427</v>
      </c>
      <c r="Q28" s="31">
        <f t="shared" si="5"/>
        <v>1</v>
      </c>
      <c r="R28" s="32">
        <f>IF(P28&gt;P29,1,0)</f>
        <v>0</v>
      </c>
      <c r="S28" s="2">
        <f t="shared" si="6"/>
        <v>0.125</v>
      </c>
      <c r="T28" s="70">
        <f t="shared" si="7"/>
        <v>-0.33300000000000002</v>
      </c>
      <c r="U28" s="22">
        <f t="shared" si="8"/>
        <v>8.1000000000000014</v>
      </c>
      <c r="V28" s="22">
        <f t="shared" si="9"/>
        <v>43.349999999999994</v>
      </c>
      <c r="W28" s="22">
        <f t="shared" si="10"/>
        <v>20.260552805883655</v>
      </c>
      <c r="X28" s="22">
        <f t="shared" si="11"/>
        <v>87.9</v>
      </c>
      <c r="Y28" s="22">
        <f t="shared" si="12"/>
        <v>3.8999999999999986</v>
      </c>
      <c r="Z28" s="22">
        <f t="shared" si="13"/>
        <v>-5.1000000000000014</v>
      </c>
      <c r="AA28" s="22">
        <f t="shared" si="14"/>
        <v>0</v>
      </c>
      <c r="AB28" s="22">
        <f t="shared" si="15"/>
        <v>111</v>
      </c>
      <c r="AC28" s="2">
        <f t="shared" si="16"/>
        <v>1</v>
      </c>
      <c r="AD28" s="2">
        <f t="shared" si="17"/>
        <v>1</v>
      </c>
      <c r="AE28" s="2">
        <f t="shared" si="18"/>
        <v>1</v>
      </c>
      <c r="AF28" s="2">
        <f t="shared" si="19"/>
        <v>0</v>
      </c>
      <c r="AG28" s="2">
        <f t="shared" si="20"/>
        <v>3</v>
      </c>
      <c r="AH28" s="23">
        <v>96</v>
      </c>
      <c r="AI28" s="23">
        <v>12</v>
      </c>
      <c r="AJ28" s="23">
        <v>3</v>
      </c>
      <c r="AK28" s="23"/>
      <c r="AL28" s="25">
        <v>5.0000000000000044E-2</v>
      </c>
      <c r="AM28" s="25">
        <v>5.0000000000000044E-2</v>
      </c>
      <c r="AN28" s="25">
        <v>0.89999999999999991</v>
      </c>
      <c r="AO28" s="25"/>
      <c r="AP28" s="24" t="s">
        <v>166</v>
      </c>
      <c r="AQ28" s="25">
        <f t="shared" si="21"/>
        <v>55.513509663508088</v>
      </c>
      <c r="AR28" s="25">
        <f t="shared" si="22"/>
        <v>8.9059344958443543</v>
      </c>
      <c r="AS28" s="25">
        <f t="shared" si="23"/>
        <v>2.6294608206910715</v>
      </c>
      <c r="AT28" s="25">
        <f t="shared" si="24"/>
        <v>0</v>
      </c>
      <c r="AU28" s="24">
        <f t="shared" si="25"/>
        <v>0.13162570115457087</v>
      </c>
      <c r="AV28" s="24">
        <f t="shared" si="26"/>
        <v>5.4676865222603371E-2</v>
      </c>
      <c r="AW28" s="24">
        <f t="shared" si="27"/>
        <v>0.81369743362282576</v>
      </c>
      <c r="AX28" s="24">
        <f t="shared" si="28"/>
        <v>0</v>
      </c>
      <c r="AY28" s="25">
        <f t="shared" si="44"/>
        <v>1</v>
      </c>
      <c r="AZ28" s="37">
        <f t="shared" si="39"/>
        <v>9.9335387347290069</v>
      </c>
      <c r="BA28" s="37"/>
      <c r="BB28" s="66">
        <f t="shared" si="29"/>
        <v>13.585408928384687</v>
      </c>
      <c r="BC28" s="27">
        <f>B28*(BG28-BG28/4-BG28/4)</f>
        <v>5.8954945253557973</v>
      </c>
      <c r="BD28" s="28">
        <f>C28*(BH28-BH28/4+BG28/4)</f>
        <v>1.4738736313389491</v>
      </c>
      <c r="BE28" s="28">
        <f>D28*(BI28+BG28/4+BH28/4)</f>
        <v>2.9709392969734818</v>
      </c>
      <c r="BF28" s="28"/>
      <c r="BG28" s="28">
        <f t="shared" si="30"/>
        <v>0.12282280261157909</v>
      </c>
      <c r="BH28" s="28">
        <f t="shared" si="31"/>
        <v>0.12282280261157909</v>
      </c>
      <c r="BI28" s="28">
        <f t="shared" si="32"/>
        <v>0.92890169768537101</v>
      </c>
      <c r="BJ28" s="28">
        <f t="shared" si="33"/>
        <v>0</v>
      </c>
      <c r="BK28" s="29">
        <f t="shared" si="49"/>
        <v>1.1745473029085292</v>
      </c>
      <c r="BL28" s="28">
        <f t="shared" si="50"/>
        <v>8.8036534825481656</v>
      </c>
      <c r="BM28" s="44"/>
      <c r="BN28" s="83">
        <f t="shared" si="35"/>
        <v>6.7719859156407427</v>
      </c>
      <c r="BO28" s="83">
        <f t="shared" si="36"/>
        <v>13.585408928384687</v>
      </c>
      <c r="BP28" s="83">
        <f t="shared" si="37"/>
        <v>8.8036534825481656</v>
      </c>
    </row>
    <row r="29" spans="1:68" s="47" customFormat="1" x14ac:dyDescent="0.25">
      <c r="A29" s="2" t="s">
        <v>106</v>
      </c>
      <c r="B29" s="17">
        <v>52</v>
      </c>
      <c r="C29" s="17">
        <v>48</v>
      </c>
      <c r="D29" s="17">
        <v>3</v>
      </c>
      <c r="E29" s="17"/>
      <c r="F29" s="4">
        <v>0.05</v>
      </c>
      <c r="G29" s="4">
        <v>0.05</v>
      </c>
      <c r="H29" s="4">
        <v>0.9</v>
      </c>
      <c r="I29" s="4"/>
      <c r="J29" s="30"/>
      <c r="K29" s="30">
        <v>0.62</v>
      </c>
      <c r="L29" s="5">
        <f t="shared" ref="L29" si="65">IF(K29&gt;K28,1,IF(K29&lt;K28,0,0.5))</f>
        <v>1</v>
      </c>
      <c r="M29" s="6">
        <f t="shared" si="1"/>
        <v>0.125</v>
      </c>
      <c r="N29" s="6">
        <f t="shared" si="2"/>
        <v>0.33300000000000002</v>
      </c>
      <c r="O29" s="19">
        <f t="shared" si="3"/>
        <v>-1</v>
      </c>
      <c r="P29" s="20">
        <f t="shared" si="4"/>
        <v>7.9937289691959901</v>
      </c>
      <c r="Q29" s="31">
        <f t="shared" si="5"/>
        <v>1</v>
      </c>
      <c r="R29" s="32">
        <f>IF(P29&gt;P28,1,0)</f>
        <v>1</v>
      </c>
      <c r="S29" s="2">
        <f t="shared" si="6"/>
        <v>0.125</v>
      </c>
      <c r="T29" s="70">
        <f t="shared" si="7"/>
        <v>-0.33300000000000002</v>
      </c>
      <c r="U29" s="22">
        <f t="shared" si="8"/>
        <v>7.7</v>
      </c>
      <c r="V29" s="22">
        <f t="shared" si="9"/>
        <v>39.950000000000003</v>
      </c>
      <c r="W29" s="22">
        <f t="shared" si="10"/>
        <v>14.114177269681715</v>
      </c>
      <c r="X29" s="22">
        <f t="shared" si="11"/>
        <v>44.3</v>
      </c>
      <c r="Y29" s="22">
        <f t="shared" si="12"/>
        <v>40.299999999999997</v>
      </c>
      <c r="Z29" s="22">
        <f t="shared" si="13"/>
        <v>-4.7</v>
      </c>
      <c r="AA29" s="22">
        <f t="shared" si="14"/>
        <v>0</v>
      </c>
      <c r="AB29" s="22">
        <f t="shared" si="15"/>
        <v>103</v>
      </c>
      <c r="AC29" s="2">
        <f t="shared" si="16"/>
        <v>1</v>
      </c>
      <c r="AD29" s="2">
        <f t="shared" si="17"/>
        <v>1</v>
      </c>
      <c r="AE29" s="2">
        <f t="shared" si="18"/>
        <v>1</v>
      </c>
      <c r="AF29" s="2">
        <f t="shared" si="19"/>
        <v>0</v>
      </c>
      <c r="AG29" s="2">
        <f t="shared" si="20"/>
        <v>3</v>
      </c>
      <c r="AH29" s="23">
        <v>52</v>
      </c>
      <c r="AI29" s="23">
        <v>48</v>
      </c>
      <c r="AJ29" s="23">
        <v>3</v>
      </c>
      <c r="AK29" s="23"/>
      <c r="AL29" s="25">
        <v>5.0000000000000044E-2</v>
      </c>
      <c r="AM29" s="25">
        <v>5.0000000000000044E-2</v>
      </c>
      <c r="AN29" s="25">
        <v>0.89999999999999991</v>
      </c>
      <c r="AO29" s="25"/>
      <c r="AP29" s="24" t="s">
        <v>166</v>
      </c>
      <c r="AQ29" s="25">
        <f t="shared" si="21"/>
        <v>32.365546337274289</v>
      </c>
      <c r="AR29" s="25">
        <f t="shared" si="22"/>
        <v>30.164233146255732</v>
      </c>
      <c r="AS29" s="25">
        <f t="shared" si="23"/>
        <v>2.6294608206910715</v>
      </c>
      <c r="AT29" s="25">
        <f t="shared" si="24"/>
        <v>0</v>
      </c>
      <c r="AU29" s="24">
        <f t="shared" si="25"/>
        <v>0.13162570115457087</v>
      </c>
      <c r="AV29" s="24">
        <f t="shared" si="26"/>
        <v>5.4676865222603371E-2</v>
      </c>
      <c r="AW29" s="24">
        <f t="shared" si="27"/>
        <v>0.81369743362282576</v>
      </c>
      <c r="AX29" s="24">
        <f t="shared" si="28"/>
        <v>0</v>
      </c>
      <c r="AY29" s="25">
        <f t="shared" si="44"/>
        <v>1</v>
      </c>
      <c r="AZ29" s="37">
        <f t="shared" si="39"/>
        <v>8.0490089617835849</v>
      </c>
      <c r="BA29" s="37"/>
      <c r="BB29" s="66">
        <f t="shared" si="29"/>
        <v>10.69677201762363</v>
      </c>
      <c r="BC29" s="27">
        <f>B29*(BG29-BG29/4-BG29/4)</f>
        <v>3.1933928679010566</v>
      </c>
      <c r="BD29" s="28">
        <f>C29*(BH29-BH29/4+BG29/4)</f>
        <v>5.8954945253557964</v>
      </c>
      <c r="BE29" s="28">
        <f>D29*(BI29+BG29/4+BH29/4)</f>
        <v>2.9709392969734818</v>
      </c>
      <c r="BF29" s="28"/>
      <c r="BG29" s="28">
        <f t="shared" si="30"/>
        <v>0.12282280261157909</v>
      </c>
      <c r="BH29" s="28">
        <f t="shared" si="31"/>
        <v>0.12282280261157909</v>
      </c>
      <c r="BI29" s="28">
        <f t="shared" si="32"/>
        <v>0.92890169768537101</v>
      </c>
      <c r="BJ29" s="28">
        <f t="shared" si="33"/>
        <v>0</v>
      </c>
      <c r="BK29" s="29">
        <f t="shared" si="49"/>
        <v>1.1745473029085292</v>
      </c>
      <c r="BL29" s="28">
        <f t="shared" si="50"/>
        <v>10.267638144812567</v>
      </c>
      <c r="BM29" s="44"/>
      <c r="BN29" s="83">
        <f t="shared" si="35"/>
        <v>7.9937289691959901</v>
      </c>
      <c r="BO29" s="83">
        <f t="shared" si="36"/>
        <v>10.69677201762363</v>
      </c>
      <c r="BP29" s="83">
        <f t="shared" si="37"/>
        <v>10.267638144812567</v>
      </c>
    </row>
    <row r="30" spans="1:68" s="47" customFormat="1" x14ac:dyDescent="0.25">
      <c r="A30" s="2" t="s">
        <v>107</v>
      </c>
      <c r="B30" s="17">
        <v>96</v>
      </c>
      <c r="C30" s="17">
        <v>12</v>
      </c>
      <c r="D30" s="17"/>
      <c r="E30" s="17"/>
      <c r="F30" s="4">
        <v>0.05</v>
      </c>
      <c r="G30" s="4">
        <v>0.95</v>
      </c>
      <c r="H30" s="4"/>
      <c r="I30" s="4"/>
      <c r="J30" s="30"/>
      <c r="K30" s="30">
        <f>1-K31</f>
        <v>0.74</v>
      </c>
      <c r="L30" s="5">
        <f t="shared" ref="L30" si="66">IF(K30&gt;K31,1,IF(K30&lt;K31,0,0.5))</f>
        <v>1</v>
      </c>
      <c r="M30" s="6">
        <f t="shared" si="1"/>
        <v>0.125</v>
      </c>
      <c r="N30" s="6">
        <f t="shared" si="2"/>
        <v>0.33300000000000002</v>
      </c>
      <c r="O30" s="19">
        <f t="shared" si="3"/>
        <v>-1</v>
      </c>
      <c r="P30" s="20">
        <f t="shared" si="4"/>
        <v>19.553643937564011</v>
      </c>
      <c r="Q30" s="31">
        <f t="shared" si="5"/>
        <v>1</v>
      </c>
      <c r="R30" s="32">
        <f>IF(P30&gt;P31,1,0)</f>
        <v>1</v>
      </c>
      <c r="S30" s="2">
        <f t="shared" si="6"/>
        <v>0.125</v>
      </c>
      <c r="T30" s="70">
        <f t="shared" si="7"/>
        <v>-0.33300000000000002</v>
      </c>
      <c r="U30" s="22">
        <f t="shared" si="8"/>
        <v>16.2</v>
      </c>
      <c r="V30" s="22">
        <f t="shared" si="9"/>
        <v>75.599999999999994</v>
      </c>
      <c r="W30" s="22">
        <f t="shared" si="10"/>
        <v>18.307375562870831</v>
      </c>
      <c r="X30" s="22">
        <f t="shared" si="11"/>
        <v>79.8</v>
      </c>
      <c r="Y30" s="22">
        <f t="shared" si="12"/>
        <v>-4.1999999999999993</v>
      </c>
      <c r="Z30" s="22">
        <f t="shared" si="13"/>
        <v>0</v>
      </c>
      <c r="AA30" s="22">
        <f t="shared" si="14"/>
        <v>0</v>
      </c>
      <c r="AB30" s="22">
        <f t="shared" si="15"/>
        <v>108</v>
      </c>
      <c r="AC30" s="2">
        <f t="shared" si="16"/>
        <v>1</v>
      </c>
      <c r="AD30" s="2">
        <f t="shared" si="17"/>
        <v>1</v>
      </c>
      <c r="AE30" s="2">
        <f t="shared" si="18"/>
        <v>0</v>
      </c>
      <c r="AF30" s="2">
        <f t="shared" si="19"/>
        <v>0</v>
      </c>
      <c r="AG30" s="2">
        <f t="shared" si="20"/>
        <v>2</v>
      </c>
      <c r="AH30" s="23">
        <v>96</v>
      </c>
      <c r="AI30" s="23">
        <v>12</v>
      </c>
      <c r="AJ30" s="23"/>
      <c r="AK30" s="23"/>
      <c r="AL30" s="24">
        <v>0.05</v>
      </c>
      <c r="AM30" s="24">
        <v>0.95</v>
      </c>
      <c r="AN30" s="24"/>
      <c r="AO30" s="24"/>
      <c r="AP30" s="24" t="s">
        <v>166</v>
      </c>
      <c r="AQ30" s="25">
        <f t="shared" si="21"/>
        <v>55.513509663508088</v>
      </c>
      <c r="AR30" s="25">
        <f t="shared" si="22"/>
        <v>8.9059344958443543</v>
      </c>
      <c r="AS30" s="25">
        <f t="shared" si="23"/>
        <v>0</v>
      </c>
      <c r="AT30" s="25">
        <f t="shared" si="24"/>
        <v>0</v>
      </c>
      <c r="AU30" s="24">
        <f t="shared" si="25"/>
        <v>0.13162570115457087</v>
      </c>
      <c r="AV30" s="24">
        <f t="shared" si="26"/>
        <v>0.86837429884542916</v>
      </c>
      <c r="AW30" s="24">
        <f t="shared" si="27"/>
        <v>0</v>
      </c>
      <c r="AX30" s="24">
        <f t="shared" si="28"/>
        <v>0</v>
      </c>
      <c r="AY30" s="25">
        <f t="shared" si="44"/>
        <v>1</v>
      </c>
      <c r="AZ30" s="37">
        <f t="shared" si="39"/>
        <v>15.040689256402459</v>
      </c>
      <c r="BA30" s="37"/>
      <c r="BB30" s="26">
        <f t="shared" si="29"/>
        <v>21.767284249913128</v>
      </c>
      <c r="BC30" s="27">
        <f>B30*(BG30-BG30/3)</f>
        <v>7.8606593671410607</v>
      </c>
      <c r="BD30" s="28">
        <f>C30*(BH30+BG30/3)</f>
        <v>12.068070931094898</v>
      </c>
      <c r="BE30" s="28"/>
      <c r="BF30" s="28"/>
      <c r="BG30" s="28">
        <f t="shared" si="30"/>
        <v>0.12282280261157909</v>
      </c>
      <c r="BH30" s="28">
        <f t="shared" si="31"/>
        <v>0.96473164338738171</v>
      </c>
      <c r="BI30" s="28">
        <f t="shared" si="32"/>
        <v>0</v>
      </c>
      <c r="BJ30" s="28">
        <f t="shared" si="33"/>
        <v>0</v>
      </c>
      <c r="BK30" s="29">
        <f t="shared" si="49"/>
        <v>1.0875544459989608</v>
      </c>
      <c r="BL30" s="28">
        <f t="shared" si="50"/>
        <v>18.324351825834935</v>
      </c>
      <c r="BM30" s="44"/>
      <c r="BN30" s="83">
        <f t="shared" si="35"/>
        <v>19.553643937564011</v>
      </c>
      <c r="BO30" s="83">
        <f t="shared" si="36"/>
        <v>21.767284249913128</v>
      </c>
      <c r="BP30" s="83">
        <f t="shared" si="37"/>
        <v>18.324351825834935</v>
      </c>
    </row>
    <row r="31" spans="1:68" s="47" customFormat="1" x14ac:dyDescent="0.25">
      <c r="A31" s="2" t="s">
        <v>108</v>
      </c>
      <c r="B31" s="17">
        <v>52</v>
      </c>
      <c r="C31" s="17">
        <v>12</v>
      </c>
      <c r="D31" s="17"/>
      <c r="E31" s="17"/>
      <c r="F31" s="4">
        <v>0.1</v>
      </c>
      <c r="G31" s="4">
        <v>0.9</v>
      </c>
      <c r="H31" s="4"/>
      <c r="I31" s="4"/>
      <c r="J31" s="30"/>
      <c r="K31" s="30">
        <v>0.26</v>
      </c>
      <c r="L31" s="5">
        <f t="shared" ref="L31" si="67">IF(K31&gt;K30,1,IF(K31&lt;K30,0,0.5))</f>
        <v>0</v>
      </c>
      <c r="M31" s="6">
        <f t="shared" si="1"/>
        <v>0.125</v>
      </c>
      <c r="N31" s="6">
        <f t="shared" si="2"/>
        <v>0.33300000000000002</v>
      </c>
      <c r="O31" s="19">
        <f t="shared" si="3"/>
        <v>-1</v>
      </c>
      <c r="P31" s="20">
        <f t="shared" si="4"/>
        <v>16.003999999999998</v>
      </c>
      <c r="Q31" s="31">
        <f t="shared" si="5"/>
        <v>1</v>
      </c>
      <c r="R31" s="32">
        <f>IF(P31&gt;P30,1,0)</f>
        <v>0</v>
      </c>
      <c r="S31" s="2">
        <f t="shared" si="6"/>
        <v>0.125</v>
      </c>
      <c r="T31" s="70">
        <f t="shared" si="7"/>
        <v>-0.33300000000000002</v>
      </c>
      <c r="U31" s="22">
        <f t="shared" si="8"/>
        <v>16</v>
      </c>
      <c r="V31" s="22">
        <f t="shared" si="9"/>
        <v>32</v>
      </c>
      <c r="W31" s="22">
        <f t="shared" si="10"/>
        <v>12</v>
      </c>
      <c r="X31" s="22">
        <f t="shared" si="11"/>
        <v>36</v>
      </c>
      <c r="Y31" s="22">
        <f t="shared" si="12"/>
        <v>-4</v>
      </c>
      <c r="Z31" s="22">
        <f t="shared" si="13"/>
        <v>0</v>
      </c>
      <c r="AA31" s="22">
        <f t="shared" si="14"/>
        <v>0</v>
      </c>
      <c r="AB31" s="22">
        <f t="shared" si="15"/>
        <v>64</v>
      </c>
      <c r="AC31" s="2">
        <f t="shared" si="16"/>
        <v>1</v>
      </c>
      <c r="AD31" s="2">
        <f t="shared" si="17"/>
        <v>1</v>
      </c>
      <c r="AE31" s="2">
        <f t="shared" si="18"/>
        <v>0</v>
      </c>
      <c r="AF31" s="2">
        <f t="shared" si="19"/>
        <v>0</v>
      </c>
      <c r="AG31" s="2">
        <f t="shared" si="20"/>
        <v>2</v>
      </c>
      <c r="AH31" s="23">
        <v>52</v>
      </c>
      <c r="AI31" s="23">
        <v>12</v>
      </c>
      <c r="AJ31" s="23"/>
      <c r="AK31" s="23"/>
      <c r="AL31" s="24">
        <v>0.1</v>
      </c>
      <c r="AM31" s="24">
        <v>0.9</v>
      </c>
      <c r="AN31" s="24"/>
      <c r="AO31" s="24"/>
      <c r="AP31" s="24" t="s">
        <v>166</v>
      </c>
      <c r="AQ31" s="25">
        <f t="shared" si="21"/>
        <v>32.365546337274289</v>
      </c>
      <c r="AR31" s="25">
        <f t="shared" si="22"/>
        <v>8.9059344958443543</v>
      </c>
      <c r="AS31" s="25">
        <f t="shared" si="23"/>
        <v>0</v>
      </c>
      <c r="AT31" s="25">
        <f t="shared" si="24"/>
        <v>0</v>
      </c>
      <c r="AU31" s="24">
        <f t="shared" si="25"/>
        <v>0.18630256637717418</v>
      </c>
      <c r="AV31" s="24">
        <f t="shared" si="26"/>
        <v>0.81369743362282576</v>
      </c>
      <c r="AW31" s="24">
        <f t="shared" si="27"/>
        <v>0</v>
      </c>
      <c r="AX31" s="24">
        <f t="shared" si="28"/>
        <v>0</v>
      </c>
      <c r="AY31" s="25">
        <f t="shared" si="44"/>
        <v>1</v>
      </c>
      <c r="AZ31" s="37">
        <f t="shared" si="39"/>
        <v>13.276520388115095</v>
      </c>
      <c r="BA31" s="37"/>
      <c r="BB31" s="26">
        <f t="shared" si="29"/>
        <v>18.890007105566628</v>
      </c>
      <c r="BC31" s="27">
        <f>B31*(BG31-BG31/3)</f>
        <v>6.9169093585587831</v>
      </c>
      <c r="BD31" s="28">
        <f>C31*(BH31+BG31/3)</f>
        <v>11.944925298212004</v>
      </c>
      <c r="BE31" s="28"/>
      <c r="BF31" s="28"/>
      <c r="BG31" s="28">
        <f t="shared" si="30"/>
        <v>0.199526231496888</v>
      </c>
      <c r="BH31" s="28">
        <f t="shared" si="31"/>
        <v>0.92890169768537101</v>
      </c>
      <c r="BI31" s="28">
        <f t="shared" si="32"/>
        <v>0</v>
      </c>
      <c r="BJ31" s="28">
        <f t="shared" si="33"/>
        <v>0</v>
      </c>
      <c r="BK31" s="29">
        <f t="shared" si="49"/>
        <v>1.128427929182259</v>
      </c>
      <c r="BL31" s="28">
        <f t="shared" si="50"/>
        <v>16.715143403477658</v>
      </c>
      <c r="BM31" s="44"/>
      <c r="BN31" s="83">
        <f t="shared" si="35"/>
        <v>16.003999999999998</v>
      </c>
      <c r="BO31" s="83">
        <f t="shared" si="36"/>
        <v>18.890007105566628</v>
      </c>
      <c r="BP31" s="83">
        <f t="shared" si="37"/>
        <v>16.715143403477658</v>
      </c>
    </row>
    <row r="32" spans="1:68" s="47" customFormat="1" x14ac:dyDescent="0.25">
      <c r="A32" s="2" t="s">
        <v>109</v>
      </c>
      <c r="B32" s="17">
        <v>1000</v>
      </c>
      <c r="C32" s="17"/>
      <c r="D32" s="17"/>
      <c r="E32" s="17"/>
      <c r="F32" s="4">
        <v>1</v>
      </c>
      <c r="G32" s="4"/>
      <c r="H32" s="4"/>
      <c r="I32" s="4"/>
      <c r="J32" s="5"/>
      <c r="K32" s="30">
        <f>1-K33</f>
        <v>0.58000000000000007</v>
      </c>
      <c r="L32" s="5">
        <f t="shared" ref="L32" si="68">IF(K32&gt;K33,1,IF(K32&lt;K33,0,0.5))</f>
        <v>1</v>
      </c>
      <c r="M32" s="6">
        <f t="shared" si="1"/>
        <v>0.125</v>
      </c>
      <c r="N32" s="6">
        <f t="shared" si="2"/>
        <v>0.33300000000000002</v>
      </c>
      <c r="O32" s="19">
        <f t="shared" si="3"/>
        <v>-1</v>
      </c>
      <c r="P32" s="20">
        <f t="shared" si="4"/>
        <v>1000</v>
      </c>
      <c r="Q32" s="31">
        <f t="shared" si="5"/>
        <v>1</v>
      </c>
      <c r="R32" s="32">
        <f>IF(P32&gt;P33,1,0)</f>
        <v>1</v>
      </c>
      <c r="S32" s="2">
        <f t="shared" si="6"/>
        <v>0.125</v>
      </c>
      <c r="T32" s="70">
        <f t="shared" si="7"/>
        <v>-0.33300000000000002</v>
      </c>
      <c r="U32" s="22">
        <f t="shared" si="8"/>
        <v>1000</v>
      </c>
      <c r="V32" s="22">
        <f t="shared" si="9"/>
        <v>0</v>
      </c>
      <c r="W32" s="22">
        <f t="shared" si="10"/>
        <v>0</v>
      </c>
      <c r="X32" s="22">
        <f t="shared" si="11"/>
        <v>0</v>
      </c>
      <c r="Y32" s="22">
        <f t="shared" si="12"/>
        <v>0</v>
      </c>
      <c r="Z32" s="22">
        <f t="shared" si="13"/>
        <v>0</v>
      </c>
      <c r="AA32" s="22">
        <f t="shared" si="14"/>
        <v>0</v>
      </c>
      <c r="AB32" s="22">
        <f t="shared" si="15"/>
        <v>1000</v>
      </c>
      <c r="AC32" s="2">
        <f t="shared" si="16"/>
        <v>1</v>
      </c>
      <c r="AD32" s="2">
        <f t="shared" si="17"/>
        <v>0</v>
      </c>
      <c r="AE32" s="2">
        <f t="shared" si="18"/>
        <v>0</v>
      </c>
      <c r="AF32" s="2">
        <f t="shared" si="19"/>
        <v>0</v>
      </c>
      <c r="AG32" s="2">
        <f t="shared" si="20"/>
        <v>1</v>
      </c>
      <c r="AH32" s="23">
        <v>1000</v>
      </c>
      <c r="AI32" s="23"/>
      <c r="AJ32" s="23"/>
      <c r="AK32" s="23"/>
      <c r="AL32" s="24">
        <v>1</v>
      </c>
      <c r="AM32" s="24"/>
      <c r="AN32" s="24"/>
      <c r="AO32" s="24"/>
      <c r="AP32" s="24" t="s">
        <v>166</v>
      </c>
      <c r="AQ32" s="25">
        <f t="shared" si="21"/>
        <v>436.51583224016582</v>
      </c>
      <c r="AR32" s="25">
        <f t="shared" si="22"/>
        <v>0</v>
      </c>
      <c r="AS32" s="25">
        <f t="shared" si="23"/>
        <v>0</v>
      </c>
      <c r="AT32" s="25">
        <f t="shared" si="24"/>
        <v>0</v>
      </c>
      <c r="AU32" s="24">
        <f t="shared" si="25"/>
        <v>1</v>
      </c>
      <c r="AV32" s="24">
        <f t="shared" si="26"/>
        <v>0</v>
      </c>
      <c r="AW32" s="24">
        <f t="shared" si="27"/>
        <v>0</v>
      </c>
      <c r="AX32" s="24">
        <f t="shared" si="28"/>
        <v>0</v>
      </c>
      <c r="AY32" s="25">
        <f t="shared" si="44"/>
        <v>1</v>
      </c>
      <c r="AZ32" s="37">
        <f t="shared" si="39"/>
        <v>436.51583224016582</v>
      </c>
      <c r="BA32" s="37"/>
      <c r="BB32" s="66">
        <f t="shared" si="29"/>
        <v>1000.0000000000007</v>
      </c>
      <c r="BC32" s="27"/>
      <c r="BD32" s="28"/>
      <c r="BE32" s="28"/>
      <c r="BF32" s="28"/>
      <c r="BG32" s="28">
        <f t="shared" si="30"/>
        <v>1</v>
      </c>
      <c r="BH32" s="28">
        <f t="shared" si="31"/>
        <v>0</v>
      </c>
      <c r="BI32" s="28">
        <f t="shared" si="32"/>
        <v>0</v>
      </c>
      <c r="BJ32" s="28">
        <f t="shared" si="33"/>
        <v>0</v>
      </c>
      <c r="BK32" s="29"/>
      <c r="BL32" s="28">
        <v>1000</v>
      </c>
      <c r="BM32" s="44"/>
      <c r="BN32" s="83">
        <f t="shared" si="35"/>
        <v>1000</v>
      </c>
      <c r="BO32" s="83">
        <f t="shared" si="36"/>
        <v>1000.0000000000007</v>
      </c>
      <c r="BP32" s="83">
        <f t="shared" si="37"/>
        <v>1000</v>
      </c>
    </row>
    <row r="33" spans="1:68" s="47" customFormat="1" x14ac:dyDescent="0.25">
      <c r="A33" s="2" t="s">
        <v>110</v>
      </c>
      <c r="B33" s="17">
        <v>2000</v>
      </c>
      <c r="C33" s="17">
        <v>1000</v>
      </c>
      <c r="D33" s="17">
        <v>2E-3</v>
      </c>
      <c r="E33" s="17"/>
      <c r="F33" s="4">
        <v>0.1</v>
      </c>
      <c r="G33" s="4">
        <v>0.89</v>
      </c>
      <c r="H33" s="4">
        <v>0.01</v>
      </c>
      <c r="I33" s="4"/>
      <c r="J33" s="5"/>
      <c r="K33" s="30">
        <v>0.42</v>
      </c>
      <c r="L33" s="5">
        <f t="shared" ref="L33" si="69">IF(K33&gt;K32,1,IF(K33&lt;K32,0,0.5))</f>
        <v>0</v>
      </c>
      <c r="M33" s="6">
        <f t="shared" si="1"/>
        <v>0.125</v>
      </c>
      <c r="N33" s="6">
        <f t="shared" si="2"/>
        <v>0.33300000000000002</v>
      </c>
      <c r="O33" s="19">
        <f t="shared" si="3"/>
        <v>-1</v>
      </c>
      <c r="P33" s="20">
        <f t="shared" si="4"/>
        <v>966.82563859244294</v>
      </c>
      <c r="Q33" s="31">
        <f t="shared" si="5"/>
        <v>1</v>
      </c>
      <c r="R33" s="32">
        <f>IF(P33&gt;P32,1,0)</f>
        <v>0</v>
      </c>
      <c r="S33" s="2">
        <f t="shared" si="6"/>
        <v>0.125</v>
      </c>
      <c r="T33" s="70">
        <f t="shared" si="7"/>
        <v>-0.33300000000000002</v>
      </c>
      <c r="U33" s="22">
        <f t="shared" si="8"/>
        <v>1090.0000199999999</v>
      </c>
      <c r="V33" s="22">
        <f t="shared" si="9"/>
        <v>-134.99902999999995</v>
      </c>
      <c r="W33" s="22">
        <f t="shared" si="10"/>
        <v>319.21772569836969</v>
      </c>
      <c r="X33" s="22">
        <f t="shared" si="11"/>
        <v>909.99998000000005</v>
      </c>
      <c r="Y33" s="22">
        <f t="shared" si="12"/>
        <v>-90.00001999999995</v>
      </c>
      <c r="Z33" s="22">
        <f t="shared" si="13"/>
        <v>-1089.99802</v>
      </c>
      <c r="AA33" s="22">
        <f t="shared" si="14"/>
        <v>0</v>
      </c>
      <c r="AB33" s="22">
        <f t="shared" si="15"/>
        <v>3000.002</v>
      </c>
      <c r="AC33" s="2">
        <f t="shared" si="16"/>
        <v>1</v>
      </c>
      <c r="AD33" s="2">
        <f t="shared" si="17"/>
        <v>1</v>
      </c>
      <c r="AE33" s="2">
        <f t="shared" si="18"/>
        <v>1</v>
      </c>
      <c r="AF33" s="2">
        <f t="shared" si="19"/>
        <v>0</v>
      </c>
      <c r="AG33" s="2">
        <f t="shared" si="20"/>
        <v>3</v>
      </c>
      <c r="AH33" s="23">
        <v>2000</v>
      </c>
      <c r="AI33" s="23">
        <v>1000</v>
      </c>
      <c r="AJ33" s="23">
        <v>2E-3</v>
      </c>
      <c r="AK33" s="23"/>
      <c r="AL33" s="24">
        <v>0.1</v>
      </c>
      <c r="AM33" s="24">
        <v>0.89</v>
      </c>
      <c r="AN33" s="24">
        <v>0.01</v>
      </c>
      <c r="AO33" s="24"/>
      <c r="AP33" s="24" t="s">
        <v>166</v>
      </c>
      <c r="AQ33" s="25">
        <f t="shared" si="21"/>
        <v>803.35295625928086</v>
      </c>
      <c r="AR33" s="25">
        <f t="shared" si="22"/>
        <v>436.51583224016582</v>
      </c>
      <c r="AS33" s="25">
        <f t="shared" si="23"/>
        <v>4.2160562465857979E-3</v>
      </c>
      <c r="AT33" s="25">
        <f t="shared" si="24"/>
        <v>0</v>
      </c>
      <c r="AU33" s="24">
        <f t="shared" si="25"/>
        <v>0.18630256637717418</v>
      </c>
      <c r="AV33" s="24">
        <f t="shared" si="26"/>
        <v>0.72528118620151694</v>
      </c>
      <c r="AW33" s="24">
        <f t="shared" si="27"/>
        <v>8.8416247357192002E-2</v>
      </c>
      <c r="AX33" s="24">
        <f t="shared" si="28"/>
        <v>0</v>
      </c>
      <c r="AY33" s="25">
        <f t="shared" si="44"/>
        <v>0.99999999989489041</v>
      </c>
      <c r="AZ33" s="37">
        <f t="shared" si="39"/>
        <v>466.26381082855556</v>
      </c>
      <c r="BA33" s="37"/>
      <c r="BB33" s="66">
        <f t="shared" si="29"/>
        <v>1077.794673182472</v>
      </c>
      <c r="BC33" s="27">
        <f>B33*(BG33-BG33/4-BG33/4)</f>
        <v>199.52623149688802</v>
      </c>
      <c r="BD33" s="28">
        <f>C33*(BH33-BH33/4+BG33/4)</f>
        <v>741.13016315062771</v>
      </c>
      <c r="BE33" s="28">
        <f>D33*(BI33+BG33/4+BH33/4)</f>
        <v>6.4021695337674732E-4</v>
      </c>
      <c r="BF33" s="28"/>
      <c r="BG33" s="28">
        <f t="shared" si="30"/>
        <v>0.199526231496888</v>
      </c>
      <c r="BH33" s="28">
        <f t="shared" si="31"/>
        <v>0.9216648070352077</v>
      </c>
      <c r="BI33" s="28">
        <f t="shared" si="32"/>
        <v>3.9810717055349748E-2</v>
      </c>
      <c r="BJ33" s="28">
        <f t="shared" si="33"/>
        <v>0</v>
      </c>
      <c r="BK33" s="29">
        <f t="shared" ref="BK33:BK51" si="70">SUBTOTAL(9,BG33:BI33)</f>
        <v>1.1610017555874454</v>
      </c>
      <c r="BL33" s="28">
        <f t="shared" ref="BL33:BL51" si="71">SUBTOTAL(9,BC33:BE33)/BK33</f>
        <v>810.21155251269533</v>
      </c>
      <c r="BM33" s="44"/>
      <c r="BN33" s="83">
        <f t="shared" si="35"/>
        <v>966.82563859244294</v>
      </c>
      <c r="BO33" s="83">
        <f t="shared" si="36"/>
        <v>1077.794673182472</v>
      </c>
      <c r="BP33" s="83">
        <f t="shared" si="37"/>
        <v>810.21155251269533</v>
      </c>
    </row>
    <row r="34" spans="1:68" s="47" customFormat="1" x14ac:dyDescent="0.25">
      <c r="A34" s="2" t="s">
        <v>111</v>
      </c>
      <c r="B34" s="17">
        <v>1000</v>
      </c>
      <c r="C34" s="17">
        <v>2E-3</v>
      </c>
      <c r="D34" s="17"/>
      <c r="E34" s="17"/>
      <c r="F34" s="4">
        <v>0.11</v>
      </c>
      <c r="G34" s="4">
        <v>0.89</v>
      </c>
      <c r="H34" s="4"/>
      <c r="I34" s="4"/>
      <c r="J34" s="5"/>
      <c r="K34" s="30">
        <f>1-K35</f>
        <v>0.24</v>
      </c>
      <c r="L34" s="5">
        <f t="shared" ref="L34" si="72">IF(K34&gt;K35,1,IF(K34&lt;K35,0,0.5))</f>
        <v>0</v>
      </c>
      <c r="M34" s="6">
        <f t="shared" si="1"/>
        <v>0.125</v>
      </c>
      <c r="N34" s="6">
        <f t="shared" si="2"/>
        <v>0.33300000000000002</v>
      </c>
      <c r="O34" s="19">
        <f t="shared" si="3"/>
        <v>-1</v>
      </c>
      <c r="P34" s="20">
        <f t="shared" si="4"/>
        <v>103.30950432247909</v>
      </c>
      <c r="Q34" s="31">
        <f t="shared" si="5"/>
        <v>1</v>
      </c>
      <c r="R34" s="32">
        <f>IF(P34&gt;P35,1,0)</f>
        <v>0</v>
      </c>
      <c r="S34" s="2">
        <f t="shared" si="6"/>
        <v>0.125</v>
      </c>
      <c r="T34" s="70">
        <f t="shared" si="7"/>
        <v>-0.33300000000000002</v>
      </c>
      <c r="U34" s="22">
        <f t="shared" si="8"/>
        <v>110.00178</v>
      </c>
      <c r="V34" s="22">
        <f t="shared" si="9"/>
        <v>779.99843999999996</v>
      </c>
      <c r="W34" s="22">
        <f t="shared" si="10"/>
        <v>312.8891311637264</v>
      </c>
      <c r="X34" s="22">
        <f t="shared" si="11"/>
        <v>889.99821999999995</v>
      </c>
      <c r="Y34" s="22">
        <f t="shared" si="12"/>
        <v>-109.99978</v>
      </c>
      <c r="Z34" s="22">
        <f t="shared" si="13"/>
        <v>0</v>
      </c>
      <c r="AA34" s="22">
        <f t="shared" si="14"/>
        <v>0</v>
      </c>
      <c r="AB34" s="22">
        <f t="shared" si="15"/>
        <v>1000.002</v>
      </c>
      <c r="AC34" s="2">
        <f t="shared" si="16"/>
        <v>1</v>
      </c>
      <c r="AD34" s="2">
        <f t="shared" si="17"/>
        <v>1</v>
      </c>
      <c r="AE34" s="2">
        <f t="shared" si="18"/>
        <v>0</v>
      </c>
      <c r="AF34" s="2">
        <f t="shared" si="19"/>
        <v>0</v>
      </c>
      <c r="AG34" s="2">
        <f t="shared" si="20"/>
        <v>2</v>
      </c>
      <c r="AH34" s="23">
        <v>1000</v>
      </c>
      <c r="AI34" s="23">
        <v>2E-3</v>
      </c>
      <c r="AJ34" s="23"/>
      <c r="AK34" s="23"/>
      <c r="AL34" s="24">
        <v>0.11</v>
      </c>
      <c r="AM34" s="24">
        <v>0.89</v>
      </c>
      <c r="AN34" s="24"/>
      <c r="AO34" s="24"/>
      <c r="AP34" s="24" t="s">
        <v>166</v>
      </c>
      <c r="AQ34" s="25">
        <f t="shared" si="21"/>
        <v>436.51583224016582</v>
      </c>
      <c r="AR34" s="25">
        <f t="shared" si="22"/>
        <v>4.2160562465857979E-3</v>
      </c>
      <c r="AS34" s="25">
        <f t="shared" si="23"/>
        <v>0</v>
      </c>
      <c r="AT34" s="25">
        <f t="shared" si="24"/>
        <v>0</v>
      </c>
      <c r="AU34" s="24">
        <f t="shared" si="25"/>
        <v>0.19519864351573693</v>
      </c>
      <c r="AV34" s="24">
        <f t="shared" si="26"/>
        <v>0.8048013564842631</v>
      </c>
      <c r="AW34" s="24">
        <f t="shared" si="27"/>
        <v>0</v>
      </c>
      <c r="AX34" s="24">
        <f t="shared" si="28"/>
        <v>0</v>
      </c>
      <c r="AY34" s="25">
        <f t="shared" si="44"/>
        <v>1</v>
      </c>
      <c r="AZ34" s="37">
        <f>SUMPRODUCT(AQ34:AT34,AU34:AX34)</f>
        <v>85.21069141420962</v>
      </c>
      <c r="BA34" s="37"/>
      <c r="BB34" s="26">
        <f t="shared" si="29"/>
        <v>156.2223920100507</v>
      </c>
      <c r="BC34" s="27">
        <f>B34*(BG34-BG34/3)</f>
        <v>142.19476916569295</v>
      </c>
      <c r="BD34" s="28">
        <f>C34*(BH34+BG34/3)</f>
        <v>1.9855243832361084E-3</v>
      </c>
      <c r="BE34" s="28"/>
      <c r="BF34" s="28"/>
      <c r="BG34" s="28">
        <f t="shared" si="30"/>
        <v>0.21329215374853944</v>
      </c>
      <c r="BH34" s="28">
        <f t="shared" si="31"/>
        <v>0.9216648070352077</v>
      </c>
      <c r="BI34" s="28">
        <f t="shared" si="32"/>
        <v>0</v>
      </c>
      <c r="BJ34" s="28">
        <f t="shared" si="33"/>
        <v>0</v>
      </c>
      <c r="BK34" s="29">
        <f t="shared" si="70"/>
        <v>1.1349569607837471</v>
      </c>
      <c r="BL34" s="28">
        <f t="shared" si="71"/>
        <v>125.28823524011156</v>
      </c>
      <c r="BM34" s="44"/>
      <c r="BN34" s="83">
        <f t="shared" si="35"/>
        <v>103.30950432247909</v>
      </c>
      <c r="BO34" s="83">
        <f t="shared" si="36"/>
        <v>156.2223920100507</v>
      </c>
      <c r="BP34" s="83">
        <f t="shared" si="37"/>
        <v>125.28823524011156</v>
      </c>
    </row>
    <row r="35" spans="1:68" s="47" customFormat="1" x14ac:dyDescent="0.25">
      <c r="A35" s="2" t="s">
        <v>112</v>
      </c>
      <c r="B35" s="17">
        <v>2000</v>
      </c>
      <c r="C35" s="17">
        <v>2E-3</v>
      </c>
      <c r="D35" s="17"/>
      <c r="E35" s="17"/>
      <c r="F35" s="4">
        <v>0.1</v>
      </c>
      <c r="G35" s="4">
        <v>0.9</v>
      </c>
      <c r="H35" s="4"/>
      <c r="I35" s="4"/>
      <c r="J35" s="5"/>
      <c r="K35" s="30">
        <v>0.76</v>
      </c>
      <c r="L35" s="5">
        <f t="shared" ref="L35" si="73">IF(K35&gt;K34,1,IF(K35&lt;K34,0,0.5))</f>
        <v>1</v>
      </c>
      <c r="M35" s="6">
        <f t="shared" si="1"/>
        <v>0.125</v>
      </c>
      <c r="N35" s="6">
        <f t="shared" si="2"/>
        <v>0.33300000000000002</v>
      </c>
      <c r="O35" s="19">
        <f t="shared" si="3"/>
        <v>-1</v>
      </c>
      <c r="P35" s="20">
        <f t="shared" si="4"/>
        <v>200.20179979999997</v>
      </c>
      <c r="Q35" s="31">
        <f t="shared" si="5"/>
        <v>1</v>
      </c>
      <c r="R35" s="32">
        <f>IF(P35&gt;P34,1,0)</f>
        <v>1</v>
      </c>
      <c r="S35" s="2">
        <f t="shared" si="6"/>
        <v>0.125</v>
      </c>
      <c r="T35" s="70">
        <f t="shared" si="7"/>
        <v>-0.33300000000000002</v>
      </c>
      <c r="U35" s="22">
        <f t="shared" si="8"/>
        <v>200.0018</v>
      </c>
      <c r="V35" s="22">
        <f t="shared" si="9"/>
        <v>1599.9983999999999</v>
      </c>
      <c r="W35" s="22">
        <f t="shared" si="10"/>
        <v>599.99940000000004</v>
      </c>
      <c r="X35" s="22">
        <f t="shared" si="11"/>
        <v>1799.9982</v>
      </c>
      <c r="Y35" s="22">
        <f t="shared" si="12"/>
        <v>-199.99979999999999</v>
      </c>
      <c r="Z35" s="22">
        <f t="shared" si="13"/>
        <v>0</v>
      </c>
      <c r="AA35" s="22">
        <f t="shared" si="14"/>
        <v>0</v>
      </c>
      <c r="AB35" s="22">
        <f t="shared" si="15"/>
        <v>2000.002</v>
      </c>
      <c r="AC35" s="2">
        <f t="shared" si="16"/>
        <v>1</v>
      </c>
      <c r="AD35" s="2">
        <f t="shared" si="17"/>
        <v>1</v>
      </c>
      <c r="AE35" s="2">
        <f t="shared" si="18"/>
        <v>0</v>
      </c>
      <c r="AF35" s="2">
        <f t="shared" si="19"/>
        <v>0</v>
      </c>
      <c r="AG35" s="2">
        <f t="shared" si="20"/>
        <v>2</v>
      </c>
      <c r="AH35" s="23">
        <v>2000</v>
      </c>
      <c r="AI35" s="23">
        <v>2E-3</v>
      </c>
      <c r="AJ35" s="23"/>
      <c r="AK35" s="23"/>
      <c r="AL35" s="24">
        <v>0.1</v>
      </c>
      <c r="AM35" s="24">
        <v>0.9</v>
      </c>
      <c r="AN35" s="24"/>
      <c r="AO35" s="24"/>
      <c r="AP35" s="24" t="s">
        <v>166</v>
      </c>
      <c r="AQ35" s="25">
        <f t="shared" si="21"/>
        <v>803.35295625928086</v>
      </c>
      <c r="AR35" s="25">
        <f t="shared" si="22"/>
        <v>4.2160562465857979E-3</v>
      </c>
      <c r="AS35" s="25">
        <f t="shared" si="23"/>
        <v>0</v>
      </c>
      <c r="AT35" s="25">
        <f t="shared" si="24"/>
        <v>0</v>
      </c>
      <c r="AU35" s="24">
        <f t="shared" si="25"/>
        <v>0.18630256637717418</v>
      </c>
      <c r="AV35" s="24">
        <f t="shared" si="26"/>
        <v>0.81369743362282576</v>
      </c>
      <c r="AW35" s="24">
        <f t="shared" si="27"/>
        <v>0</v>
      </c>
      <c r="AX35" s="24">
        <f t="shared" si="28"/>
        <v>0</v>
      </c>
      <c r="AY35" s="25">
        <f t="shared" si="44"/>
        <v>1</v>
      </c>
      <c r="AZ35" s="37">
        <f t="shared" si="39"/>
        <v>149.67014805194165</v>
      </c>
      <c r="BA35" s="37"/>
      <c r="BB35" s="26">
        <f t="shared" si="29"/>
        <v>296.30878801786082</v>
      </c>
      <c r="BC35" s="27">
        <f>B35*(BG35-BG35/3)</f>
        <v>266.03497532918396</v>
      </c>
      <c r="BD35" s="28">
        <f>C35*(BH35+BG35/3)</f>
        <v>1.990820883035334E-3</v>
      </c>
      <c r="BE35" s="28"/>
      <c r="BF35" s="28"/>
      <c r="BG35" s="28">
        <f t="shared" si="30"/>
        <v>0.199526231496888</v>
      </c>
      <c r="BH35" s="28">
        <f t="shared" si="31"/>
        <v>0.92890169768537101</v>
      </c>
      <c r="BI35" s="28">
        <f t="shared" si="32"/>
        <v>0</v>
      </c>
      <c r="BJ35" s="28">
        <f t="shared" si="33"/>
        <v>0</v>
      </c>
      <c r="BK35" s="29">
        <f t="shared" si="70"/>
        <v>1.128427929182259</v>
      </c>
      <c r="BL35" s="28">
        <f t="shared" si="71"/>
        <v>235.75893441671258</v>
      </c>
      <c r="BM35" s="44"/>
      <c r="BN35" s="83">
        <f t="shared" si="35"/>
        <v>200.20179979999997</v>
      </c>
      <c r="BO35" s="83">
        <f t="shared" si="36"/>
        <v>296.30878801786082</v>
      </c>
      <c r="BP35" s="83">
        <f t="shared" si="37"/>
        <v>235.75893441671258</v>
      </c>
    </row>
    <row r="36" spans="1:68" s="47" customFormat="1" x14ac:dyDescent="0.25">
      <c r="A36" s="2" t="s">
        <v>113</v>
      </c>
      <c r="B36" s="17">
        <v>1000</v>
      </c>
      <c r="C36" s="17">
        <v>1000</v>
      </c>
      <c r="D36" s="17">
        <v>0</v>
      </c>
      <c r="E36" s="17"/>
      <c r="F36" s="4">
        <v>0.1</v>
      </c>
      <c r="G36" s="4">
        <v>0.01</v>
      </c>
      <c r="H36" s="4">
        <v>0.89</v>
      </c>
      <c r="I36" s="4"/>
      <c r="J36" s="5"/>
      <c r="K36" s="30">
        <f>1-K37</f>
        <v>0.63</v>
      </c>
      <c r="L36" s="5">
        <f t="shared" ref="L36" si="74">IF(K36&gt;K37,1,IF(K36&lt;K37,0,0.5))</f>
        <v>1</v>
      </c>
      <c r="M36" s="6">
        <f t="shared" ref="M36:M67" si="75">$N$1</f>
        <v>0.125</v>
      </c>
      <c r="N36" s="6">
        <f t="shared" ref="N36:N67" si="76">$P$1</f>
        <v>0.33300000000000002</v>
      </c>
      <c r="O36" s="19">
        <f t="shared" si="3"/>
        <v>-1</v>
      </c>
      <c r="P36" s="20">
        <f t="shared" si="4"/>
        <v>110.18271093790098</v>
      </c>
      <c r="Q36" s="31">
        <f t="shared" ref="Q36:Q67" si="77">IF(L36=R36,1,0)</f>
        <v>1</v>
      </c>
      <c r="R36" s="32">
        <f>IF(P36&gt;P37,1,0)</f>
        <v>1</v>
      </c>
      <c r="S36" s="2">
        <f t="shared" ref="S36:S67" si="78">M36</f>
        <v>0.125</v>
      </c>
      <c r="T36" s="70">
        <f t="shared" ref="T36:T67" si="79">N36*O36</f>
        <v>-0.33300000000000002</v>
      </c>
      <c r="U36" s="22">
        <f t="shared" ref="U36:U67" si="80">B36*F36+C36*G36+D36*H36+E36*I36</f>
        <v>110</v>
      </c>
      <c r="V36" s="22">
        <f t="shared" si="9"/>
        <v>835</v>
      </c>
      <c r="W36" s="22">
        <f t="shared" ref="W36:W67" si="81">(F36*X36^2+G36*Y36^2+H36*Z36^2+I36*AA36^2)^(1/2)</f>
        <v>312.88975694324029</v>
      </c>
      <c r="X36" s="22">
        <f t="shared" ref="X36:X67" si="82">IF(F36="",0,B36-U36)</f>
        <v>890</v>
      </c>
      <c r="Y36" s="22">
        <f t="shared" ref="Y36:Y67" si="83">IF(G36="",0,C36-U36)</f>
        <v>890</v>
      </c>
      <c r="Z36" s="22">
        <f t="shared" ref="Z36:Z67" si="84">IF(H36="",0,D36-U36)</f>
        <v>-110</v>
      </c>
      <c r="AA36" s="22">
        <f t="shared" ref="AA36:AA67" si="85">IF(I36="",0,E36-U36)</f>
        <v>0</v>
      </c>
      <c r="AB36" s="22">
        <f t="shared" ref="AB36:AB67" si="86">B36+C36+D36+E36</f>
        <v>2000</v>
      </c>
      <c r="AC36" s="2">
        <f t="shared" ref="AC36:AC67" si="87">IF(B36="",0,1)</f>
        <v>1</v>
      </c>
      <c r="AD36" s="2">
        <f t="shared" ref="AD36:AD67" si="88">IF(C36="",0,1)</f>
        <v>1</v>
      </c>
      <c r="AE36" s="2">
        <f t="shared" ref="AE36:AE67" si="89">IF(D36="",0,1)</f>
        <v>1</v>
      </c>
      <c r="AF36" s="2">
        <f t="shared" ref="AF36:AF67" si="90">IF(E36="",0,1)</f>
        <v>0</v>
      </c>
      <c r="AG36" s="2">
        <f t="shared" ref="AG36:AG86" si="91">SUM(AC36:AF36)</f>
        <v>3</v>
      </c>
      <c r="AH36" s="23">
        <v>1000</v>
      </c>
      <c r="AI36" s="23">
        <v>1000</v>
      </c>
      <c r="AJ36" s="23">
        <v>0</v>
      </c>
      <c r="AK36" s="23"/>
      <c r="AL36" s="24">
        <v>0.1</v>
      </c>
      <c r="AM36" s="24">
        <v>0.01</v>
      </c>
      <c r="AN36" s="24">
        <v>0.89</v>
      </c>
      <c r="AO36" s="24"/>
      <c r="AP36" s="24" t="s">
        <v>166</v>
      </c>
      <c r="AQ36" s="25">
        <f t="shared" ref="AQ36:AQ67" si="92">ABS(AH36)^$AQ$1*SIGN(AH36)</f>
        <v>436.51583224016582</v>
      </c>
      <c r="AR36" s="25">
        <f t="shared" ref="AR36:AR67" si="93">ABS(AI36)^$AQ$1*SIGN(AI36)</f>
        <v>436.51583224016582</v>
      </c>
      <c r="AS36" s="25">
        <f t="shared" ref="AS36:AS67" si="94">ABS(AJ36)^$AQ$1*SIGN(AJ36)</f>
        <v>0</v>
      </c>
      <c r="AT36" s="25">
        <f t="shared" ref="AT36:AT67" si="95">ABS(AK36)^$AQ$1*SIGN(AK36)</f>
        <v>0</v>
      </c>
      <c r="AU36" s="24">
        <f t="shared" si="25"/>
        <v>0.18630256637717418</v>
      </c>
      <c r="AV36" s="24">
        <f t="shared" si="26"/>
        <v>8.8960771385627468E-3</v>
      </c>
      <c r="AW36" s="24">
        <f t="shared" si="27"/>
        <v>0.8048013564842631</v>
      </c>
      <c r="AX36" s="24">
        <f t="shared" si="28"/>
        <v>0</v>
      </c>
      <c r="AY36" s="25">
        <f t="shared" si="44"/>
        <v>1</v>
      </c>
      <c r="AZ36" s="37">
        <f t="shared" si="39"/>
        <v>85.207298326423356</v>
      </c>
      <c r="BA36" s="37"/>
      <c r="BB36" s="66">
        <f t="shared" si="29"/>
        <v>156.21532297005882</v>
      </c>
      <c r="BC36" s="27">
        <f>B36*(BG36-BG36/4-BG36/4)</f>
        <v>99.763115748444008</v>
      </c>
      <c r="BD36" s="28">
        <f>C36*(BH36-BH36/4+BG36/4)</f>
        <v>79.739595665734313</v>
      </c>
      <c r="BE36" s="28">
        <f>D36*(BI36+BG36/4+BH36/4)</f>
        <v>0</v>
      </c>
      <c r="BF36" s="28"/>
      <c r="BG36" s="28">
        <f t="shared" ref="BG36:BG67" si="96">F36^$BL$1</f>
        <v>0.199526231496888</v>
      </c>
      <c r="BH36" s="28">
        <f t="shared" ref="BH36:BH67" si="97">G36^$BL$1</f>
        <v>3.9810717055349748E-2</v>
      </c>
      <c r="BI36" s="28">
        <f t="shared" ref="BI36:BI67" si="98">H36^$BL$1</f>
        <v>0.9216648070352077</v>
      </c>
      <c r="BJ36" s="28">
        <f t="shared" ref="BJ36:BJ67" si="99">I36^$BL$1</f>
        <v>0</v>
      </c>
      <c r="BK36" s="29">
        <f t="shared" si="70"/>
        <v>1.1610017555874454</v>
      </c>
      <c r="BL36" s="33">
        <f t="shared" si="71"/>
        <v>154.6101980899704</v>
      </c>
      <c r="BM36" s="44"/>
      <c r="BN36" s="83">
        <f t="shared" si="35"/>
        <v>110.18271093790098</v>
      </c>
      <c r="BO36" s="83">
        <f t="shared" si="36"/>
        <v>156.21532297005882</v>
      </c>
      <c r="BP36" s="83">
        <f t="shared" si="37"/>
        <v>154.6101980899704</v>
      </c>
    </row>
    <row r="37" spans="1:68" s="47" customFormat="1" x14ac:dyDescent="0.25">
      <c r="A37" s="2" t="s">
        <v>114</v>
      </c>
      <c r="B37" s="17">
        <v>2000</v>
      </c>
      <c r="C37" s="17">
        <v>2E-3</v>
      </c>
      <c r="D37" s="17">
        <v>2E-3</v>
      </c>
      <c r="E37" s="17"/>
      <c r="F37" s="4">
        <v>0.1</v>
      </c>
      <c r="G37" s="4">
        <v>0.01</v>
      </c>
      <c r="H37" s="4">
        <v>0.89</v>
      </c>
      <c r="I37" s="4"/>
      <c r="J37" s="5"/>
      <c r="K37" s="30">
        <v>0.37</v>
      </c>
      <c r="L37" s="5">
        <f t="shared" ref="L37" si="100">IF(K37&gt;K36,1,IF(K37&lt;K36,0,0.5))</f>
        <v>0</v>
      </c>
      <c r="M37" s="6">
        <f t="shared" si="75"/>
        <v>0.125</v>
      </c>
      <c r="N37" s="6">
        <f t="shared" si="76"/>
        <v>0.33300000000000002</v>
      </c>
      <c r="O37" s="19">
        <f t="shared" si="3"/>
        <v>-1</v>
      </c>
      <c r="P37" s="20">
        <f t="shared" si="4"/>
        <v>87.701912299999975</v>
      </c>
      <c r="Q37" s="31">
        <f t="shared" si="77"/>
        <v>1</v>
      </c>
      <c r="R37" s="32">
        <f>IF(P37&gt;P36,1,0)</f>
        <v>0</v>
      </c>
      <c r="S37" s="2">
        <f t="shared" si="78"/>
        <v>0.125</v>
      </c>
      <c r="T37" s="70">
        <f t="shared" si="79"/>
        <v>-0.33300000000000002</v>
      </c>
      <c r="U37" s="22">
        <f t="shared" si="80"/>
        <v>200.0018</v>
      </c>
      <c r="V37" s="22">
        <f t="shared" si="9"/>
        <v>699.99929999999995</v>
      </c>
      <c r="W37" s="22">
        <f t="shared" si="81"/>
        <v>599.99940000000004</v>
      </c>
      <c r="X37" s="22">
        <f t="shared" si="82"/>
        <v>1799.9982</v>
      </c>
      <c r="Y37" s="22">
        <f t="shared" si="83"/>
        <v>-199.99979999999999</v>
      </c>
      <c r="Z37" s="22">
        <f t="shared" si="84"/>
        <v>-199.99979999999999</v>
      </c>
      <c r="AA37" s="22">
        <f t="shared" si="85"/>
        <v>0</v>
      </c>
      <c r="AB37" s="22">
        <f t="shared" si="86"/>
        <v>2000.0039999999999</v>
      </c>
      <c r="AC37" s="2">
        <f t="shared" si="87"/>
        <v>1</v>
      </c>
      <c r="AD37" s="2">
        <f t="shared" si="88"/>
        <v>1</v>
      </c>
      <c r="AE37" s="2">
        <f t="shared" si="89"/>
        <v>1</v>
      </c>
      <c r="AF37" s="2">
        <f t="shared" si="90"/>
        <v>0</v>
      </c>
      <c r="AG37" s="2">
        <f t="shared" si="91"/>
        <v>3</v>
      </c>
      <c r="AH37" s="23">
        <v>2000</v>
      </c>
      <c r="AI37" s="23">
        <v>2E-3</v>
      </c>
      <c r="AJ37" s="23">
        <v>2E-3</v>
      </c>
      <c r="AK37" s="23"/>
      <c r="AL37" s="24">
        <v>0.1</v>
      </c>
      <c r="AM37" s="24">
        <v>0.01</v>
      </c>
      <c r="AN37" s="24">
        <v>0.89</v>
      </c>
      <c r="AO37" s="24"/>
      <c r="AP37" s="24" t="s">
        <v>166</v>
      </c>
      <c r="AQ37" s="25">
        <f t="shared" si="92"/>
        <v>803.35295625928086</v>
      </c>
      <c r="AR37" s="25">
        <f t="shared" si="93"/>
        <v>4.2160562465857979E-3</v>
      </c>
      <c r="AS37" s="25">
        <f t="shared" si="94"/>
        <v>4.2160562465857979E-3</v>
      </c>
      <c r="AT37" s="25">
        <f t="shared" si="95"/>
        <v>0</v>
      </c>
      <c r="AU37" s="24">
        <f t="shared" si="25"/>
        <v>0.18630256637717418</v>
      </c>
      <c r="AV37" s="24">
        <f t="shared" si="26"/>
        <v>8.8960771385627468E-3</v>
      </c>
      <c r="AW37" s="24">
        <f t="shared" si="27"/>
        <v>0.8048013564842631</v>
      </c>
      <c r="AX37" s="24">
        <f t="shared" si="28"/>
        <v>0</v>
      </c>
      <c r="AY37" s="25">
        <f t="shared" si="44"/>
        <v>1</v>
      </c>
      <c r="AZ37" s="37">
        <f t="shared" si="39"/>
        <v>149.67014805194165</v>
      </c>
      <c r="BA37" s="37"/>
      <c r="BB37" s="66">
        <f t="shared" si="29"/>
        <v>296.30878801786082</v>
      </c>
      <c r="BC37" s="27">
        <f>B37*(BG37-BG37/4-BG37/4)</f>
        <v>199.52623149688802</v>
      </c>
      <c r="BD37" s="28">
        <f>C37*(BH37-BH37/4+BG37/4)</f>
        <v>1.5947919133146862E-4</v>
      </c>
      <c r="BE37" s="28">
        <f>D37*(BI37+BG37/4+BH37/4)</f>
        <v>1.9629980883465342E-3</v>
      </c>
      <c r="BF37" s="28"/>
      <c r="BG37" s="28">
        <f t="shared" si="96"/>
        <v>0.199526231496888</v>
      </c>
      <c r="BH37" s="28">
        <f t="shared" si="97"/>
        <v>3.9810717055349748E-2</v>
      </c>
      <c r="BI37" s="28">
        <f t="shared" si="98"/>
        <v>0.9216648070352077</v>
      </c>
      <c r="BJ37" s="28">
        <f t="shared" si="99"/>
        <v>0</v>
      </c>
      <c r="BK37" s="29">
        <f t="shared" si="70"/>
        <v>1.1610017555874454</v>
      </c>
      <c r="BL37" s="33">
        <f t="shared" si="71"/>
        <v>171.85878747720758</v>
      </c>
      <c r="BM37" s="44"/>
      <c r="BN37" s="83">
        <f t="shared" si="35"/>
        <v>87.701912299999975</v>
      </c>
      <c r="BO37" s="83">
        <f t="shared" si="36"/>
        <v>296.30878801786082</v>
      </c>
      <c r="BP37" s="83">
        <f t="shared" si="37"/>
        <v>171.85878747720758</v>
      </c>
    </row>
    <row r="38" spans="1:68" s="47" customFormat="1" x14ac:dyDescent="0.25">
      <c r="A38" s="2" t="s">
        <v>115</v>
      </c>
      <c r="B38" s="17">
        <v>98</v>
      </c>
      <c r="C38" s="17">
        <v>2</v>
      </c>
      <c r="D38" s="17"/>
      <c r="E38" s="17"/>
      <c r="F38" s="4">
        <v>0.1</v>
      </c>
      <c r="G38" s="4">
        <v>0.9</v>
      </c>
      <c r="H38" s="4"/>
      <c r="I38" s="4"/>
      <c r="J38" s="30"/>
      <c r="K38" s="30">
        <f>1-K39</f>
        <v>0.62</v>
      </c>
      <c r="L38" s="5">
        <f t="shared" ref="L38" si="101">IF(K38&gt;K39,1,IF(K38&lt;K39,0,0.5))</f>
        <v>1</v>
      </c>
      <c r="M38" s="6">
        <f t="shared" si="75"/>
        <v>0.125</v>
      </c>
      <c r="N38" s="6">
        <f t="shared" si="76"/>
        <v>0.33300000000000002</v>
      </c>
      <c r="O38" s="19">
        <f t="shared" si="3"/>
        <v>-1</v>
      </c>
      <c r="P38" s="20">
        <f t="shared" si="4"/>
        <v>11.6096</v>
      </c>
      <c r="Q38" s="31">
        <f t="shared" si="77"/>
        <v>1</v>
      </c>
      <c r="R38" s="32">
        <f>IF(P38&gt;P39,1,0)</f>
        <v>1</v>
      </c>
      <c r="S38" s="2">
        <f t="shared" si="78"/>
        <v>0.125</v>
      </c>
      <c r="T38" s="70">
        <f t="shared" si="79"/>
        <v>-0.33300000000000002</v>
      </c>
      <c r="U38" s="22">
        <f t="shared" si="80"/>
        <v>11.600000000000001</v>
      </c>
      <c r="V38" s="22">
        <f t="shared" si="9"/>
        <v>76.8</v>
      </c>
      <c r="W38" s="22">
        <f t="shared" si="81"/>
        <v>28.800000000000004</v>
      </c>
      <c r="X38" s="22">
        <f t="shared" si="82"/>
        <v>86.4</v>
      </c>
      <c r="Y38" s="22">
        <f t="shared" si="83"/>
        <v>-9.6000000000000014</v>
      </c>
      <c r="Z38" s="22">
        <f t="shared" si="84"/>
        <v>0</v>
      </c>
      <c r="AA38" s="22">
        <f t="shared" si="85"/>
        <v>0</v>
      </c>
      <c r="AB38" s="22">
        <f t="shared" si="86"/>
        <v>100</v>
      </c>
      <c r="AC38" s="2">
        <f t="shared" si="87"/>
        <v>1</v>
      </c>
      <c r="AD38" s="2">
        <f t="shared" si="88"/>
        <v>1</v>
      </c>
      <c r="AE38" s="2">
        <f t="shared" si="89"/>
        <v>0</v>
      </c>
      <c r="AF38" s="2">
        <f t="shared" si="90"/>
        <v>0</v>
      </c>
      <c r="AG38" s="2">
        <f t="shared" si="91"/>
        <v>2</v>
      </c>
      <c r="AH38" s="23">
        <v>98</v>
      </c>
      <c r="AI38" s="23">
        <v>2</v>
      </c>
      <c r="AJ38" s="23"/>
      <c r="AK38" s="23"/>
      <c r="AL38" s="24">
        <v>0.1</v>
      </c>
      <c r="AM38" s="24">
        <v>0.9</v>
      </c>
      <c r="AN38" s="24"/>
      <c r="AO38" s="24"/>
      <c r="AP38" s="24" t="s">
        <v>166</v>
      </c>
      <c r="AQ38" s="25">
        <f t="shared" si="92"/>
        <v>56.529994942990598</v>
      </c>
      <c r="AR38" s="25">
        <f t="shared" si="93"/>
        <v>1.8403753012497501</v>
      </c>
      <c r="AS38" s="25">
        <f t="shared" si="94"/>
        <v>0</v>
      </c>
      <c r="AT38" s="25">
        <f t="shared" si="95"/>
        <v>0</v>
      </c>
      <c r="AU38" s="24">
        <f t="shared" si="25"/>
        <v>0.18630256637717418</v>
      </c>
      <c r="AV38" s="24">
        <f t="shared" si="26"/>
        <v>0.81369743362282576</v>
      </c>
      <c r="AW38" s="24">
        <f t="shared" si="27"/>
        <v>0</v>
      </c>
      <c r="AX38" s="24">
        <f t="shared" si="28"/>
        <v>0</v>
      </c>
      <c r="AY38" s="25">
        <f t="shared" si="44"/>
        <v>1</v>
      </c>
      <c r="AZ38" s="37">
        <f t="shared" si="39"/>
        <v>12.029191794697583</v>
      </c>
      <c r="BA38" s="37"/>
      <c r="BB38" s="26">
        <f t="shared" si="29"/>
        <v>16.886569032220603</v>
      </c>
      <c r="BC38" s="27">
        <f>B38*(BG38-BG38/3)</f>
        <v>13.035713791130014</v>
      </c>
      <c r="BD38" s="28">
        <f>C38*(BH38+BG38/3)</f>
        <v>1.990820883035334</v>
      </c>
      <c r="BE38" s="28"/>
      <c r="BF38" s="28"/>
      <c r="BG38" s="28">
        <f t="shared" si="96"/>
        <v>0.199526231496888</v>
      </c>
      <c r="BH38" s="28">
        <f t="shared" si="97"/>
        <v>0.92890169768537101</v>
      </c>
      <c r="BI38" s="28">
        <f t="shared" si="98"/>
        <v>0</v>
      </c>
      <c r="BJ38" s="28">
        <f t="shared" si="99"/>
        <v>0</v>
      </c>
      <c r="BK38" s="29">
        <f t="shared" si="70"/>
        <v>1.128427929182259</v>
      </c>
      <c r="BL38" s="28">
        <f t="shared" si="71"/>
        <v>13.316344168346372</v>
      </c>
      <c r="BM38" s="44"/>
      <c r="BN38" s="83">
        <f t="shared" si="35"/>
        <v>11.6096</v>
      </c>
      <c r="BO38" s="83">
        <f t="shared" si="36"/>
        <v>16.886569032220603</v>
      </c>
      <c r="BP38" s="83">
        <f t="shared" si="37"/>
        <v>13.316344168346372</v>
      </c>
    </row>
    <row r="39" spans="1:68" s="47" customFormat="1" x14ac:dyDescent="0.25">
      <c r="A39" s="2" t="s">
        <v>116</v>
      </c>
      <c r="B39" s="17">
        <v>40</v>
      </c>
      <c r="C39" s="17">
        <v>2</v>
      </c>
      <c r="D39" s="17"/>
      <c r="E39" s="17"/>
      <c r="F39" s="4">
        <v>0.2</v>
      </c>
      <c r="G39" s="4">
        <v>0.8</v>
      </c>
      <c r="H39" s="4"/>
      <c r="I39" s="4"/>
      <c r="J39" s="30"/>
      <c r="K39" s="30">
        <v>0.38</v>
      </c>
      <c r="L39" s="5">
        <f t="shared" ref="L39" si="102">IF(K39&gt;K38,1,IF(K39&lt;K38,0,0.5))</f>
        <v>0</v>
      </c>
      <c r="M39" s="6">
        <f t="shared" si="75"/>
        <v>0.125</v>
      </c>
      <c r="N39" s="6">
        <f t="shared" si="76"/>
        <v>0.33300000000000002</v>
      </c>
      <c r="O39" s="19">
        <f t="shared" si="3"/>
        <v>-1</v>
      </c>
      <c r="P39" s="20">
        <f t="shared" si="4"/>
        <v>7.388399999999999</v>
      </c>
      <c r="Q39" s="31">
        <f t="shared" si="77"/>
        <v>1</v>
      </c>
      <c r="R39" s="32">
        <f>IF(P39&gt;P38,1,0)</f>
        <v>0</v>
      </c>
      <c r="S39" s="2">
        <f t="shared" si="78"/>
        <v>0.125</v>
      </c>
      <c r="T39" s="70">
        <f t="shared" si="79"/>
        <v>-0.33300000000000002</v>
      </c>
      <c r="U39" s="22">
        <f t="shared" si="80"/>
        <v>9.6</v>
      </c>
      <c r="V39" s="22">
        <f t="shared" si="9"/>
        <v>22.8</v>
      </c>
      <c r="W39" s="22">
        <f t="shared" si="81"/>
        <v>15.2</v>
      </c>
      <c r="X39" s="22">
        <f t="shared" si="82"/>
        <v>30.4</v>
      </c>
      <c r="Y39" s="22">
        <f t="shared" si="83"/>
        <v>-7.6</v>
      </c>
      <c r="Z39" s="22">
        <f t="shared" si="84"/>
        <v>0</v>
      </c>
      <c r="AA39" s="22">
        <f t="shared" si="85"/>
        <v>0</v>
      </c>
      <c r="AB39" s="22">
        <f t="shared" si="86"/>
        <v>42</v>
      </c>
      <c r="AC39" s="2">
        <f t="shared" si="87"/>
        <v>1</v>
      </c>
      <c r="AD39" s="2">
        <f t="shared" si="88"/>
        <v>1</v>
      </c>
      <c r="AE39" s="2">
        <f t="shared" si="89"/>
        <v>0</v>
      </c>
      <c r="AF39" s="2">
        <f t="shared" si="90"/>
        <v>0</v>
      </c>
      <c r="AG39" s="2">
        <f t="shared" si="91"/>
        <v>2</v>
      </c>
      <c r="AH39" s="23">
        <v>40</v>
      </c>
      <c r="AI39" s="23">
        <v>2</v>
      </c>
      <c r="AJ39" s="23"/>
      <c r="AK39" s="23"/>
      <c r="AL39" s="24">
        <v>0.2</v>
      </c>
      <c r="AM39" s="24">
        <v>0.8</v>
      </c>
      <c r="AN39" s="24"/>
      <c r="AO39" s="24"/>
      <c r="AP39" s="24" t="s">
        <v>166</v>
      </c>
      <c r="AQ39" s="25">
        <f t="shared" si="92"/>
        <v>25.692880228771784</v>
      </c>
      <c r="AR39" s="25">
        <f t="shared" si="93"/>
        <v>1.8403753012497501</v>
      </c>
      <c r="AS39" s="25">
        <f t="shared" si="94"/>
        <v>0</v>
      </c>
      <c r="AT39" s="25">
        <f t="shared" si="95"/>
        <v>0</v>
      </c>
      <c r="AU39" s="24">
        <f t="shared" si="25"/>
        <v>0.26076318283468647</v>
      </c>
      <c r="AV39" s="24">
        <f t="shared" si="26"/>
        <v>0.73923681716531353</v>
      </c>
      <c r="AW39" s="24">
        <f t="shared" si="27"/>
        <v>0</v>
      </c>
      <c r="AX39" s="24">
        <f t="shared" si="28"/>
        <v>0</v>
      </c>
      <c r="AY39" s="25">
        <f t="shared" si="44"/>
        <v>1</v>
      </c>
      <c r="AZ39" s="37">
        <f t="shared" si="39"/>
        <v>8.0602304047304383</v>
      </c>
      <c r="BA39" s="37"/>
      <c r="BB39" s="26">
        <f t="shared" si="29"/>
        <v>10.713719985246941</v>
      </c>
      <c r="BC39" s="27">
        <f>B39*(BG39-BG39/3)</f>
        <v>8.6435018490280662</v>
      </c>
      <c r="BD39" s="28">
        <f>C39*(BH39+BG39/3)</f>
        <v>1.9268629062116027</v>
      </c>
      <c r="BE39" s="28"/>
      <c r="BF39" s="28"/>
      <c r="BG39" s="28">
        <f t="shared" si="96"/>
        <v>0.32413131933855249</v>
      </c>
      <c r="BH39" s="28">
        <f t="shared" si="97"/>
        <v>0.85538767999295051</v>
      </c>
      <c r="BI39" s="28">
        <f t="shared" si="98"/>
        <v>0</v>
      </c>
      <c r="BJ39" s="28">
        <f t="shared" si="99"/>
        <v>0</v>
      </c>
      <c r="BK39" s="29">
        <f t="shared" si="70"/>
        <v>1.1795189993315029</v>
      </c>
      <c r="BL39" s="28">
        <f t="shared" si="71"/>
        <v>8.9615892251252127</v>
      </c>
      <c r="BM39" s="44"/>
      <c r="BN39" s="83">
        <f t="shared" si="35"/>
        <v>7.388399999999999</v>
      </c>
      <c r="BO39" s="83">
        <f t="shared" si="36"/>
        <v>10.713719985246941</v>
      </c>
      <c r="BP39" s="83">
        <f t="shared" si="37"/>
        <v>8.9615892251252127</v>
      </c>
    </row>
    <row r="40" spans="1:68" s="47" customFormat="1" x14ac:dyDescent="0.25">
      <c r="A40" s="2" t="s">
        <v>117</v>
      </c>
      <c r="B40" s="17">
        <v>98</v>
      </c>
      <c r="C40" s="17">
        <v>2</v>
      </c>
      <c r="D40" s="17">
        <v>2</v>
      </c>
      <c r="E40" s="17"/>
      <c r="F40" s="4">
        <v>0.1</v>
      </c>
      <c r="G40" s="4">
        <v>0.1</v>
      </c>
      <c r="H40" s="4">
        <v>0.8</v>
      </c>
      <c r="I40" s="4"/>
      <c r="J40" s="30"/>
      <c r="K40" s="30">
        <f>1-K41</f>
        <v>0.36</v>
      </c>
      <c r="L40" s="5">
        <f t="shared" ref="L40" si="103">IF(K40&gt;K41,1,IF(K40&lt;K41,0,0.5))</f>
        <v>0</v>
      </c>
      <c r="M40" s="6">
        <f t="shared" si="75"/>
        <v>0.125</v>
      </c>
      <c r="N40" s="6">
        <f t="shared" si="76"/>
        <v>0.33300000000000002</v>
      </c>
      <c r="O40" s="19">
        <f t="shared" si="3"/>
        <v>-1</v>
      </c>
      <c r="P40" s="20">
        <f t="shared" si="4"/>
        <v>6.2096</v>
      </c>
      <c r="Q40" s="31">
        <f t="shared" si="77"/>
        <v>1</v>
      </c>
      <c r="R40" s="32">
        <f>IF(P40&gt;P41,1,0)</f>
        <v>0</v>
      </c>
      <c r="S40" s="2">
        <f t="shared" si="78"/>
        <v>0.125</v>
      </c>
      <c r="T40" s="70">
        <f t="shared" si="79"/>
        <v>-0.33300000000000002</v>
      </c>
      <c r="U40" s="22">
        <f t="shared" si="80"/>
        <v>11.6</v>
      </c>
      <c r="V40" s="22">
        <f t="shared" si="9"/>
        <v>33.6</v>
      </c>
      <c r="W40" s="22">
        <f t="shared" si="81"/>
        <v>28.8</v>
      </c>
      <c r="X40" s="22">
        <f t="shared" si="82"/>
        <v>86.4</v>
      </c>
      <c r="Y40" s="22">
        <f t="shared" si="83"/>
        <v>-9.6</v>
      </c>
      <c r="Z40" s="22">
        <f t="shared" si="84"/>
        <v>-9.6</v>
      </c>
      <c r="AA40" s="22">
        <f t="shared" si="85"/>
        <v>0</v>
      </c>
      <c r="AB40" s="22">
        <f t="shared" si="86"/>
        <v>102</v>
      </c>
      <c r="AC40" s="2">
        <f t="shared" si="87"/>
        <v>1</v>
      </c>
      <c r="AD40" s="2">
        <f t="shared" si="88"/>
        <v>1</v>
      </c>
      <c r="AE40" s="2">
        <f t="shared" si="89"/>
        <v>1</v>
      </c>
      <c r="AF40" s="2">
        <f t="shared" si="90"/>
        <v>0</v>
      </c>
      <c r="AG40" s="2">
        <f t="shared" si="91"/>
        <v>3</v>
      </c>
      <c r="AH40" s="23">
        <v>98</v>
      </c>
      <c r="AI40" s="23">
        <v>2</v>
      </c>
      <c r="AJ40" s="23">
        <v>2</v>
      </c>
      <c r="AK40" s="23"/>
      <c r="AL40" s="24">
        <v>0.1</v>
      </c>
      <c r="AM40" s="24">
        <v>0.1</v>
      </c>
      <c r="AN40" s="24">
        <v>0.8</v>
      </c>
      <c r="AO40" s="24"/>
      <c r="AP40" s="24" t="s">
        <v>166</v>
      </c>
      <c r="AQ40" s="25">
        <f t="shared" si="92"/>
        <v>56.529994942990598</v>
      </c>
      <c r="AR40" s="25">
        <f t="shared" si="93"/>
        <v>1.8403753012497501</v>
      </c>
      <c r="AS40" s="25">
        <f t="shared" si="94"/>
        <v>1.8403753012497501</v>
      </c>
      <c r="AT40" s="25">
        <f t="shared" si="95"/>
        <v>0</v>
      </c>
      <c r="AU40" s="24">
        <f t="shared" si="25"/>
        <v>0.18630256637717418</v>
      </c>
      <c r="AV40" s="24">
        <f t="shared" si="26"/>
        <v>7.4460616457512285E-2</v>
      </c>
      <c r="AW40" s="24">
        <f t="shared" si="27"/>
        <v>0.73923681716531353</v>
      </c>
      <c r="AX40" s="24">
        <f t="shared" si="28"/>
        <v>0</v>
      </c>
      <c r="AY40" s="25">
        <f t="shared" ref="AY40:AY71" si="104">SUM(AU40:AX40)^(1/$AU$1)</f>
        <v>1</v>
      </c>
      <c r="AZ40" s="37">
        <f t="shared" si="39"/>
        <v>12.029191794697583</v>
      </c>
      <c r="BA40" s="37"/>
      <c r="BB40" s="66">
        <f t="shared" si="29"/>
        <v>16.886569032220603</v>
      </c>
      <c r="BC40" s="27">
        <f t="shared" ref="BC40:BC45" si="105">B40*(BG40-BG40/4-BG40/4)</f>
        <v>9.7767853433475143</v>
      </c>
      <c r="BD40" s="28">
        <f t="shared" ref="BD40:BD45" si="106">C40*(BH40-BH40/4+BG40/4)</f>
        <v>0.399052462993776</v>
      </c>
      <c r="BE40" s="28">
        <f t="shared" ref="BE40:BE45" si="107">D40*(BI40+BG40/4+BH40/4)</f>
        <v>1.910301591482789</v>
      </c>
      <c r="BF40" s="28"/>
      <c r="BG40" s="28">
        <f t="shared" si="96"/>
        <v>0.199526231496888</v>
      </c>
      <c r="BH40" s="28">
        <f t="shared" si="97"/>
        <v>0.199526231496888</v>
      </c>
      <c r="BI40" s="28">
        <f t="shared" si="98"/>
        <v>0.85538767999295051</v>
      </c>
      <c r="BJ40" s="28">
        <f t="shared" si="99"/>
        <v>0</v>
      </c>
      <c r="BK40" s="29">
        <f t="shared" si="70"/>
        <v>1.2544401429867265</v>
      </c>
      <c r="BL40" s="28">
        <f t="shared" si="71"/>
        <v>9.634688004361772</v>
      </c>
      <c r="BM40" s="44"/>
      <c r="BN40" s="83">
        <f t="shared" si="35"/>
        <v>6.2096</v>
      </c>
      <c r="BO40" s="83">
        <f t="shared" si="36"/>
        <v>16.886569032220603</v>
      </c>
      <c r="BP40" s="83">
        <f t="shared" si="37"/>
        <v>9.634688004361772</v>
      </c>
    </row>
    <row r="41" spans="1:68" s="47" customFormat="1" x14ac:dyDescent="0.25">
      <c r="A41" s="2" t="s">
        <v>118</v>
      </c>
      <c r="B41" s="17">
        <v>40</v>
      </c>
      <c r="C41" s="17">
        <v>40</v>
      </c>
      <c r="D41" s="17">
        <v>2</v>
      </c>
      <c r="E41" s="17"/>
      <c r="F41" s="4">
        <v>0.1</v>
      </c>
      <c r="G41" s="4">
        <v>0.1</v>
      </c>
      <c r="H41" s="4">
        <v>0.8</v>
      </c>
      <c r="I41" s="4"/>
      <c r="J41" s="30"/>
      <c r="K41" s="30">
        <v>0.64</v>
      </c>
      <c r="L41" s="5">
        <f t="shared" ref="L41" si="108">IF(K41&gt;K40,1,IF(K41&lt;K40,0,0.5))</f>
        <v>1</v>
      </c>
      <c r="M41" s="6">
        <f t="shared" si="75"/>
        <v>0.125</v>
      </c>
      <c r="N41" s="6">
        <f t="shared" si="76"/>
        <v>0.33300000000000002</v>
      </c>
      <c r="O41" s="19">
        <f t="shared" si="3"/>
        <v>-1</v>
      </c>
      <c r="P41" s="20">
        <f t="shared" si="4"/>
        <v>7.8634000000000004</v>
      </c>
      <c r="Q41" s="31">
        <f t="shared" si="77"/>
        <v>1</v>
      </c>
      <c r="R41" s="32">
        <f>IF(P41&gt;P40,1,0)</f>
        <v>1</v>
      </c>
      <c r="S41" s="2">
        <f t="shared" si="78"/>
        <v>0.125</v>
      </c>
      <c r="T41" s="70">
        <f t="shared" si="79"/>
        <v>-0.33300000000000002</v>
      </c>
      <c r="U41" s="22">
        <f t="shared" si="80"/>
        <v>9.6</v>
      </c>
      <c r="V41" s="22">
        <f t="shared" si="9"/>
        <v>26.6</v>
      </c>
      <c r="W41" s="22">
        <f t="shared" si="81"/>
        <v>15.2</v>
      </c>
      <c r="X41" s="22">
        <f t="shared" si="82"/>
        <v>30.4</v>
      </c>
      <c r="Y41" s="22">
        <f t="shared" si="83"/>
        <v>30.4</v>
      </c>
      <c r="Z41" s="22">
        <f t="shared" si="84"/>
        <v>-7.6</v>
      </c>
      <c r="AA41" s="22">
        <f t="shared" si="85"/>
        <v>0</v>
      </c>
      <c r="AB41" s="22">
        <f t="shared" si="86"/>
        <v>82</v>
      </c>
      <c r="AC41" s="2">
        <f t="shared" si="87"/>
        <v>1</v>
      </c>
      <c r="AD41" s="2">
        <f t="shared" si="88"/>
        <v>1</v>
      </c>
      <c r="AE41" s="2">
        <f t="shared" si="89"/>
        <v>1</v>
      </c>
      <c r="AF41" s="2">
        <f t="shared" si="90"/>
        <v>0</v>
      </c>
      <c r="AG41" s="2">
        <f t="shared" si="91"/>
        <v>3</v>
      </c>
      <c r="AH41" s="23">
        <v>40</v>
      </c>
      <c r="AI41" s="23">
        <v>40</v>
      </c>
      <c r="AJ41" s="23">
        <v>2</v>
      </c>
      <c r="AK41" s="23"/>
      <c r="AL41" s="24">
        <v>0.1</v>
      </c>
      <c r="AM41" s="24">
        <v>0.1</v>
      </c>
      <c r="AN41" s="24">
        <v>0.8</v>
      </c>
      <c r="AO41" s="24"/>
      <c r="AP41" s="24" t="s">
        <v>166</v>
      </c>
      <c r="AQ41" s="25">
        <f t="shared" si="92"/>
        <v>25.692880228771784</v>
      </c>
      <c r="AR41" s="25">
        <f t="shared" si="93"/>
        <v>25.692880228771784</v>
      </c>
      <c r="AS41" s="25">
        <f t="shared" si="94"/>
        <v>1.8403753012497501</v>
      </c>
      <c r="AT41" s="25">
        <f t="shared" si="95"/>
        <v>0</v>
      </c>
      <c r="AU41" s="24">
        <f t="shared" si="25"/>
        <v>0.18630256637717418</v>
      </c>
      <c r="AV41" s="24">
        <f t="shared" si="26"/>
        <v>7.4460616457512285E-2</v>
      </c>
      <c r="AW41" s="24">
        <f t="shared" si="27"/>
        <v>0.73923681716531353</v>
      </c>
      <c r="AX41" s="24">
        <f t="shared" si="28"/>
        <v>0</v>
      </c>
      <c r="AY41" s="25">
        <f t="shared" si="104"/>
        <v>1</v>
      </c>
      <c r="AZ41" s="37">
        <f t="shared" si="39"/>
        <v>8.0602304047304383</v>
      </c>
      <c r="BA41" s="37"/>
      <c r="BB41" s="66">
        <f t="shared" si="29"/>
        <v>10.713719985246941</v>
      </c>
      <c r="BC41" s="27">
        <f t="shared" si="105"/>
        <v>3.9905246299377604</v>
      </c>
      <c r="BD41" s="28">
        <f t="shared" si="106"/>
        <v>7.9810492598755198</v>
      </c>
      <c r="BE41" s="28">
        <f t="shared" si="107"/>
        <v>1.910301591482789</v>
      </c>
      <c r="BF41" s="28"/>
      <c r="BG41" s="28">
        <f t="shared" si="96"/>
        <v>0.199526231496888</v>
      </c>
      <c r="BH41" s="28">
        <f t="shared" si="97"/>
        <v>0.199526231496888</v>
      </c>
      <c r="BI41" s="28">
        <f t="shared" si="98"/>
        <v>0.85538767999295051</v>
      </c>
      <c r="BJ41" s="28">
        <f t="shared" si="99"/>
        <v>0</v>
      </c>
      <c r="BK41" s="29">
        <f t="shared" si="70"/>
        <v>1.2544401429867265</v>
      </c>
      <c r="BL41" s="28">
        <f t="shared" si="71"/>
        <v>11.066192005179602</v>
      </c>
      <c r="BM41" s="44"/>
      <c r="BN41" s="83">
        <f t="shared" si="35"/>
        <v>7.8634000000000004</v>
      </c>
      <c r="BO41" s="83">
        <f t="shared" si="36"/>
        <v>10.713719985246941</v>
      </c>
      <c r="BP41" s="83">
        <f t="shared" si="37"/>
        <v>11.066192005179602</v>
      </c>
    </row>
    <row r="42" spans="1:68" s="47" customFormat="1" x14ac:dyDescent="0.25">
      <c r="A42" s="2" t="s">
        <v>119</v>
      </c>
      <c r="B42" s="17">
        <v>98</v>
      </c>
      <c r="C42" s="17">
        <v>40</v>
      </c>
      <c r="D42" s="17">
        <v>2</v>
      </c>
      <c r="E42" s="17"/>
      <c r="F42" s="4">
        <v>0.1</v>
      </c>
      <c r="G42" s="4">
        <v>0.8</v>
      </c>
      <c r="H42" s="4">
        <v>0.1</v>
      </c>
      <c r="I42" s="4"/>
      <c r="J42" s="30"/>
      <c r="K42" s="30">
        <f>1-K43</f>
        <v>0.45999999999999996</v>
      </c>
      <c r="L42" s="5">
        <f t="shared" ref="L42" si="109">IF(K42&gt;K43,1,IF(K42&lt;K43,0,0.5))</f>
        <v>0</v>
      </c>
      <c r="M42" s="6">
        <f t="shared" si="75"/>
        <v>0.125</v>
      </c>
      <c r="N42" s="6">
        <f t="shared" si="76"/>
        <v>0.33300000000000002</v>
      </c>
      <c r="O42" s="19">
        <f t="shared" si="3"/>
        <v>-1</v>
      </c>
      <c r="P42" s="20">
        <f t="shared" si="4"/>
        <v>35.603695082724144</v>
      </c>
      <c r="Q42" s="31">
        <f t="shared" si="77"/>
        <v>1</v>
      </c>
      <c r="R42" s="32">
        <f>IF(P42&gt;P43,1,0)</f>
        <v>0</v>
      </c>
      <c r="S42" s="2">
        <f t="shared" si="78"/>
        <v>0.125</v>
      </c>
      <c r="T42" s="70">
        <f t="shared" si="79"/>
        <v>-0.33300000000000002</v>
      </c>
      <c r="U42" s="22">
        <f t="shared" si="80"/>
        <v>42</v>
      </c>
      <c r="V42" s="22">
        <f t="shared" si="9"/>
        <v>7</v>
      </c>
      <c r="W42" s="22">
        <f t="shared" si="81"/>
        <v>21.835750502329891</v>
      </c>
      <c r="X42" s="22">
        <f t="shared" si="82"/>
        <v>56</v>
      </c>
      <c r="Y42" s="22">
        <f t="shared" si="83"/>
        <v>-2</v>
      </c>
      <c r="Z42" s="22">
        <f t="shared" si="84"/>
        <v>-40</v>
      </c>
      <c r="AA42" s="22">
        <f t="shared" si="85"/>
        <v>0</v>
      </c>
      <c r="AB42" s="22">
        <f t="shared" si="86"/>
        <v>140</v>
      </c>
      <c r="AC42" s="2">
        <f t="shared" si="87"/>
        <v>1</v>
      </c>
      <c r="AD42" s="2">
        <f t="shared" si="88"/>
        <v>1</v>
      </c>
      <c r="AE42" s="2">
        <f t="shared" si="89"/>
        <v>1</v>
      </c>
      <c r="AF42" s="2">
        <f t="shared" si="90"/>
        <v>0</v>
      </c>
      <c r="AG42" s="2">
        <f t="shared" si="91"/>
        <v>3</v>
      </c>
      <c r="AH42" s="23">
        <v>98</v>
      </c>
      <c r="AI42" s="23">
        <v>40</v>
      </c>
      <c r="AJ42" s="23">
        <v>2</v>
      </c>
      <c r="AK42" s="23"/>
      <c r="AL42" s="25">
        <v>9.9999999999999978E-2</v>
      </c>
      <c r="AM42" s="25">
        <v>0.8</v>
      </c>
      <c r="AN42" s="25">
        <v>9.9999999999999978E-2</v>
      </c>
      <c r="AO42" s="25"/>
      <c r="AP42" s="24" t="s">
        <v>166</v>
      </c>
      <c r="AQ42" s="25">
        <f t="shared" si="92"/>
        <v>56.529994942990598</v>
      </c>
      <c r="AR42" s="25">
        <f t="shared" si="93"/>
        <v>25.692880228771784</v>
      </c>
      <c r="AS42" s="25">
        <f t="shared" si="94"/>
        <v>1.8403753012497501</v>
      </c>
      <c r="AT42" s="25">
        <f t="shared" si="95"/>
        <v>0</v>
      </c>
      <c r="AU42" s="24">
        <f t="shared" si="25"/>
        <v>0.1863025663771741</v>
      </c>
      <c r="AV42" s="24">
        <f t="shared" si="26"/>
        <v>0.52541349750703215</v>
      </c>
      <c r="AW42" s="24">
        <f t="shared" si="27"/>
        <v>0.28828393611579373</v>
      </c>
      <c r="AX42" s="24">
        <f t="shared" si="28"/>
        <v>0</v>
      </c>
      <c r="AY42" s="25">
        <f t="shared" si="104"/>
        <v>1</v>
      </c>
      <c r="AZ42" s="37">
        <f t="shared" si="39"/>
        <v>24.561619832970649</v>
      </c>
      <c r="BA42" s="37"/>
      <c r="BB42" s="26">
        <f t="shared" si="29"/>
        <v>38.004717243826143</v>
      </c>
      <c r="BC42" s="27">
        <f t="shared" si="105"/>
        <v>9.7767853433475143</v>
      </c>
      <c r="BD42" s="28">
        <f t="shared" si="106"/>
        <v>27.656892714757397</v>
      </c>
      <c r="BE42" s="28">
        <f t="shared" si="107"/>
        <v>0.9265094187386953</v>
      </c>
      <c r="BF42" s="28"/>
      <c r="BG42" s="28">
        <f t="shared" si="96"/>
        <v>0.199526231496888</v>
      </c>
      <c r="BH42" s="28">
        <f t="shared" si="97"/>
        <v>0.85538767999295051</v>
      </c>
      <c r="BI42" s="28">
        <f t="shared" si="98"/>
        <v>0.199526231496888</v>
      </c>
      <c r="BJ42" s="28">
        <f t="shared" si="99"/>
        <v>0</v>
      </c>
      <c r="BK42" s="29">
        <f t="shared" si="70"/>
        <v>1.2544401429867265</v>
      </c>
      <c r="BL42" s="28">
        <f t="shared" si="71"/>
        <v>30.579528000045439</v>
      </c>
      <c r="BM42" s="44"/>
      <c r="BN42" s="83">
        <f t="shared" si="35"/>
        <v>35.603695082724144</v>
      </c>
      <c r="BO42" s="83">
        <f t="shared" si="36"/>
        <v>38.004717243826143</v>
      </c>
      <c r="BP42" s="83">
        <f t="shared" si="37"/>
        <v>30.579528000045439</v>
      </c>
    </row>
    <row r="43" spans="1:68" s="47" customFormat="1" x14ac:dyDescent="0.25">
      <c r="A43" s="2" t="s">
        <v>120</v>
      </c>
      <c r="B43" s="17">
        <v>40</v>
      </c>
      <c r="C43" s="17">
        <v>40</v>
      </c>
      <c r="D43" s="17">
        <v>40</v>
      </c>
      <c r="E43" s="17"/>
      <c r="F43" s="4">
        <v>0.1</v>
      </c>
      <c r="G43" s="4">
        <v>0.8</v>
      </c>
      <c r="H43" s="4">
        <v>0.1</v>
      </c>
      <c r="I43" s="4"/>
      <c r="J43" s="30"/>
      <c r="K43" s="30">
        <v>0.54</v>
      </c>
      <c r="L43" s="5">
        <f t="shared" ref="L43" si="110">IF(K43&gt;K42,1,IF(K43&lt;K42,0,0.5))</f>
        <v>1</v>
      </c>
      <c r="M43" s="6">
        <f t="shared" si="75"/>
        <v>0.125</v>
      </c>
      <c r="N43" s="6">
        <f t="shared" si="76"/>
        <v>0.33300000000000002</v>
      </c>
      <c r="O43" s="19">
        <f t="shared" si="3"/>
        <v>-1</v>
      </c>
      <c r="P43" s="20">
        <f t="shared" si="4"/>
        <v>40</v>
      </c>
      <c r="Q43" s="31">
        <f t="shared" si="77"/>
        <v>1</v>
      </c>
      <c r="R43" s="32">
        <f>IF(P43&gt;P42,1,0)</f>
        <v>1</v>
      </c>
      <c r="S43" s="2">
        <f t="shared" si="78"/>
        <v>0.125</v>
      </c>
      <c r="T43" s="70">
        <f t="shared" si="79"/>
        <v>-0.33300000000000002</v>
      </c>
      <c r="U43" s="22">
        <f t="shared" si="80"/>
        <v>40</v>
      </c>
      <c r="V43" s="22">
        <f t="shared" si="9"/>
        <v>0</v>
      </c>
      <c r="W43" s="22">
        <f t="shared" si="81"/>
        <v>0</v>
      </c>
      <c r="X43" s="22">
        <f t="shared" si="82"/>
        <v>0</v>
      </c>
      <c r="Y43" s="22">
        <f t="shared" si="83"/>
        <v>0</v>
      </c>
      <c r="Z43" s="22">
        <f t="shared" si="84"/>
        <v>0</v>
      </c>
      <c r="AA43" s="22">
        <f t="shared" si="85"/>
        <v>0</v>
      </c>
      <c r="AB43" s="22">
        <f t="shared" si="86"/>
        <v>120</v>
      </c>
      <c r="AC43" s="2">
        <f t="shared" si="87"/>
        <v>1</v>
      </c>
      <c r="AD43" s="2">
        <f t="shared" si="88"/>
        <v>1</v>
      </c>
      <c r="AE43" s="2">
        <f t="shared" si="89"/>
        <v>1</v>
      </c>
      <c r="AF43" s="2">
        <f t="shared" si="90"/>
        <v>0</v>
      </c>
      <c r="AG43" s="2">
        <f t="shared" si="91"/>
        <v>3</v>
      </c>
      <c r="AH43" s="23">
        <v>40</v>
      </c>
      <c r="AI43" s="23">
        <v>40</v>
      </c>
      <c r="AJ43" s="23">
        <v>40</v>
      </c>
      <c r="AK43" s="23"/>
      <c r="AL43" s="25">
        <v>9.9999999999999978E-2</v>
      </c>
      <c r="AM43" s="25">
        <v>0.8</v>
      </c>
      <c r="AN43" s="25">
        <v>9.9999999999999978E-2</v>
      </c>
      <c r="AO43" s="25"/>
      <c r="AP43" s="24" t="s">
        <v>166</v>
      </c>
      <c r="AQ43" s="25">
        <f t="shared" si="92"/>
        <v>25.692880228771784</v>
      </c>
      <c r="AR43" s="25">
        <f t="shared" si="93"/>
        <v>25.692880228771784</v>
      </c>
      <c r="AS43" s="25">
        <f t="shared" si="94"/>
        <v>25.692880228771784</v>
      </c>
      <c r="AT43" s="25">
        <f t="shared" si="95"/>
        <v>0</v>
      </c>
      <c r="AU43" s="24">
        <f t="shared" si="25"/>
        <v>0.1863025663771741</v>
      </c>
      <c r="AV43" s="24">
        <f t="shared" si="26"/>
        <v>0.52541349750703215</v>
      </c>
      <c r="AW43" s="24">
        <f t="shared" si="27"/>
        <v>0.28828393611579373</v>
      </c>
      <c r="AX43" s="24">
        <f t="shared" si="28"/>
        <v>0</v>
      </c>
      <c r="AY43" s="25">
        <f t="shared" si="104"/>
        <v>1</v>
      </c>
      <c r="AZ43" s="37">
        <f t="shared" si="39"/>
        <v>25.692880228771781</v>
      </c>
      <c r="BA43" s="37"/>
      <c r="BB43" s="26">
        <f t="shared" si="29"/>
        <v>40.000000000000014</v>
      </c>
      <c r="BC43" s="27">
        <f t="shared" si="105"/>
        <v>3.9905246299377604</v>
      </c>
      <c r="BD43" s="28">
        <f t="shared" si="106"/>
        <v>27.656892714757397</v>
      </c>
      <c r="BE43" s="28">
        <f t="shared" si="107"/>
        <v>18.530188374773907</v>
      </c>
      <c r="BF43" s="28"/>
      <c r="BG43" s="28">
        <f t="shared" si="96"/>
        <v>0.199526231496888</v>
      </c>
      <c r="BH43" s="28">
        <f t="shared" si="97"/>
        <v>0.85538767999295051</v>
      </c>
      <c r="BI43" s="28">
        <f t="shared" si="98"/>
        <v>0.199526231496888</v>
      </c>
      <c r="BJ43" s="28">
        <f t="shared" si="99"/>
        <v>0</v>
      </c>
      <c r="BK43" s="29">
        <f t="shared" si="70"/>
        <v>1.2544401429867265</v>
      </c>
      <c r="BL43" s="28">
        <f t="shared" si="71"/>
        <v>40.000000000000007</v>
      </c>
      <c r="BM43" s="44"/>
      <c r="BN43" s="83">
        <f t="shared" si="35"/>
        <v>40</v>
      </c>
      <c r="BO43" s="83">
        <f t="shared" si="36"/>
        <v>40.000000000000014</v>
      </c>
      <c r="BP43" s="83">
        <f t="shared" si="37"/>
        <v>40.000000000000007</v>
      </c>
    </row>
    <row r="44" spans="1:68" s="47" customFormat="1" x14ac:dyDescent="0.25">
      <c r="A44" s="2" t="s">
        <v>121</v>
      </c>
      <c r="B44" s="17">
        <v>98</v>
      </c>
      <c r="C44" s="17">
        <v>98</v>
      </c>
      <c r="D44" s="17">
        <v>2</v>
      </c>
      <c r="E44" s="17"/>
      <c r="F44" s="4">
        <v>0.8</v>
      </c>
      <c r="G44" s="4">
        <v>0.1</v>
      </c>
      <c r="H44" s="4">
        <v>0.1</v>
      </c>
      <c r="I44" s="4"/>
      <c r="J44" s="30"/>
      <c r="K44" s="30">
        <f>1-K45</f>
        <v>0.57000000000000006</v>
      </c>
      <c r="L44" s="5">
        <f t="shared" ref="L44" si="111">IF(K44&gt;K45,1,IF(K44&lt;K45,0,0.5))</f>
        <v>1</v>
      </c>
      <c r="M44" s="6">
        <f t="shared" si="75"/>
        <v>0.125</v>
      </c>
      <c r="N44" s="6">
        <f t="shared" si="76"/>
        <v>0.33300000000000002</v>
      </c>
      <c r="O44" s="19">
        <f t="shared" ref="O44:O86" si="112">IF(U44&lt;0,1,-1)</f>
        <v>-1</v>
      </c>
      <c r="P44" s="20">
        <f t="shared" ref="P44:P86" si="113">U44+S44*V44+T44*W44</f>
        <v>74.6096</v>
      </c>
      <c r="Q44" s="31">
        <f t="shared" si="77"/>
        <v>1</v>
      </c>
      <c r="R44" s="32">
        <f>IF(P44&gt;P45,1,0)</f>
        <v>1</v>
      </c>
      <c r="S44" s="2">
        <f t="shared" si="78"/>
        <v>0.125</v>
      </c>
      <c r="T44" s="70">
        <f t="shared" si="79"/>
        <v>-0.33300000000000002</v>
      </c>
      <c r="U44" s="22">
        <f t="shared" si="80"/>
        <v>88.4</v>
      </c>
      <c r="V44" s="22">
        <f t="shared" ref="V44:V86" si="114">IF(AG44=1,0,(AB44-AG44*U44)/(AG44-1))</f>
        <v>-33.600000000000023</v>
      </c>
      <c r="W44" s="22">
        <f t="shared" si="81"/>
        <v>28.8</v>
      </c>
      <c r="X44" s="22">
        <f t="shared" si="82"/>
        <v>9.5999999999999943</v>
      </c>
      <c r="Y44" s="22">
        <f t="shared" si="83"/>
        <v>9.5999999999999943</v>
      </c>
      <c r="Z44" s="22">
        <f t="shared" si="84"/>
        <v>-86.4</v>
      </c>
      <c r="AA44" s="22">
        <f t="shared" si="85"/>
        <v>0</v>
      </c>
      <c r="AB44" s="22">
        <f t="shared" si="86"/>
        <v>198</v>
      </c>
      <c r="AC44" s="2">
        <f t="shared" si="87"/>
        <v>1</v>
      </c>
      <c r="AD44" s="2">
        <f t="shared" si="88"/>
        <v>1</v>
      </c>
      <c r="AE44" s="2">
        <f t="shared" si="89"/>
        <v>1</v>
      </c>
      <c r="AF44" s="2">
        <f t="shared" si="90"/>
        <v>0</v>
      </c>
      <c r="AG44" s="2">
        <f t="shared" si="91"/>
        <v>3</v>
      </c>
      <c r="AH44" s="23">
        <v>98</v>
      </c>
      <c r="AI44" s="23">
        <v>98</v>
      </c>
      <c r="AJ44" s="23">
        <v>2</v>
      </c>
      <c r="AK44" s="23"/>
      <c r="AL44" s="25">
        <v>0.8</v>
      </c>
      <c r="AM44" s="25">
        <v>9.9999999999999978E-2</v>
      </c>
      <c r="AN44" s="25">
        <v>9.9999999999999978E-2</v>
      </c>
      <c r="AO44" s="25"/>
      <c r="AP44" s="24" t="s">
        <v>166</v>
      </c>
      <c r="AQ44" s="25">
        <f t="shared" si="92"/>
        <v>56.529994942990598</v>
      </c>
      <c r="AR44" s="25">
        <f t="shared" si="93"/>
        <v>56.529994942990598</v>
      </c>
      <c r="AS44" s="25">
        <f t="shared" si="94"/>
        <v>1.8403753012497501</v>
      </c>
      <c r="AT44" s="25">
        <f t="shared" si="95"/>
        <v>0</v>
      </c>
      <c r="AU44" s="24">
        <f t="shared" si="25"/>
        <v>0.60743927432394806</v>
      </c>
      <c r="AV44" s="24">
        <f t="shared" si="26"/>
        <v>0.10427678956025821</v>
      </c>
      <c r="AW44" s="24">
        <f t="shared" si="27"/>
        <v>0.28828393611579373</v>
      </c>
      <c r="AX44" s="24">
        <f t="shared" si="28"/>
        <v>0</v>
      </c>
      <c r="AY44" s="25">
        <f t="shared" si="104"/>
        <v>1</v>
      </c>
      <c r="AZ44" s="37">
        <f t="shared" si="39"/>
        <v>40.763856127993925</v>
      </c>
      <c r="BA44" s="37"/>
      <c r="BB44" s="66">
        <f t="shared" si="29"/>
        <v>67.586234391999142</v>
      </c>
      <c r="BC44" s="27">
        <f t="shared" si="105"/>
        <v>41.913996319654579</v>
      </c>
      <c r="BD44" s="28">
        <f t="shared" si="106"/>
        <v>35.622176174848562</v>
      </c>
      <c r="BE44" s="28">
        <f t="shared" si="107"/>
        <v>0.9265094187386953</v>
      </c>
      <c r="BF44" s="28"/>
      <c r="BG44" s="28">
        <f t="shared" si="96"/>
        <v>0.85538767999295051</v>
      </c>
      <c r="BH44" s="28">
        <f t="shared" si="97"/>
        <v>0.199526231496888</v>
      </c>
      <c r="BI44" s="28">
        <f t="shared" si="98"/>
        <v>0.199526231496888</v>
      </c>
      <c r="BJ44" s="28">
        <f t="shared" si="99"/>
        <v>0</v>
      </c>
      <c r="BK44" s="29">
        <f t="shared" si="70"/>
        <v>1.2544401429867265</v>
      </c>
      <c r="BL44" s="28">
        <f t="shared" si="71"/>
        <v>62.547967993457355</v>
      </c>
      <c r="BM44" s="44"/>
      <c r="BN44" s="83">
        <f t="shared" si="35"/>
        <v>74.6096</v>
      </c>
      <c r="BO44" s="83">
        <f t="shared" si="36"/>
        <v>67.586234391999142</v>
      </c>
      <c r="BP44" s="83">
        <f t="shared" si="37"/>
        <v>62.547967993457355</v>
      </c>
    </row>
    <row r="45" spans="1:68" s="47" customFormat="1" x14ac:dyDescent="0.25">
      <c r="A45" s="2" t="s">
        <v>122</v>
      </c>
      <c r="B45" s="17">
        <v>98</v>
      </c>
      <c r="C45" s="17">
        <v>40</v>
      </c>
      <c r="D45" s="17">
        <v>40</v>
      </c>
      <c r="E45" s="17"/>
      <c r="F45" s="4">
        <v>0.8</v>
      </c>
      <c r="G45" s="4">
        <v>0.1</v>
      </c>
      <c r="H45" s="4">
        <v>0.1</v>
      </c>
      <c r="I45" s="4"/>
      <c r="J45" s="30"/>
      <c r="K45" s="30">
        <v>0.43</v>
      </c>
      <c r="L45" s="5">
        <f t="shared" ref="L45" si="115">IF(K45&gt;K44,1,IF(K45&lt;K44,0,0.5))</f>
        <v>0</v>
      </c>
      <c r="M45" s="6">
        <f t="shared" si="75"/>
        <v>0.125</v>
      </c>
      <c r="N45" s="6">
        <f t="shared" si="76"/>
        <v>0.33300000000000002</v>
      </c>
      <c r="O45" s="19">
        <f t="shared" si="112"/>
        <v>-1</v>
      </c>
      <c r="P45" s="20">
        <f t="shared" si="113"/>
        <v>73.599400000000003</v>
      </c>
      <c r="Q45" s="31">
        <f t="shared" si="77"/>
        <v>1</v>
      </c>
      <c r="R45" s="32">
        <f>IF(P45&gt;P44,1,0)</f>
        <v>0</v>
      </c>
      <c r="S45" s="2">
        <f t="shared" si="78"/>
        <v>0.125</v>
      </c>
      <c r="T45" s="70">
        <f t="shared" si="79"/>
        <v>-0.33300000000000002</v>
      </c>
      <c r="U45" s="22">
        <f t="shared" si="80"/>
        <v>86.4</v>
      </c>
      <c r="V45" s="22">
        <f t="shared" si="114"/>
        <v>-40.600000000000023</v>
      </c>
      <c r="W45" s="22">
        <f t="shared" si="81"/>
        <v>23.2</v>
      </c>
      <c r="X45" s="22">
        <f t="shared" si="82"/>
        <v>11.599999999999994</v>
      </c>
      <c r="Y45" s="22">
        <f t="shared" si="83"/>
        <v>-46.400000000000006</v>
      </c>
      <c r="Z45" s="22">
        <f t="shared" si="84"/>
        <v>-46.400000000000006</v>
      </c>
      <c r="AA45" s="22">
        <f t="shared" si="85"/>
        <v>0</v>
      </c>
      <c r="AB45" s="22">
        <f t="shared" si="86"/>
        <v>178</v>
      </c>
      <c r="AC45" s="2">
        <f t="shared" si="87"/>
        <v>1</v>
      </c>
      <c r="AD45" s="2">
        <f t="shared" si="88"/>
        <v>1</v>
      </c>
      <c r="AE45" s="2">
        <f t="shared" si="89"/>
        <v>1</v>
      </c>
      <c r="AF45" s="2">
        <f t="shared" si="90"/>
        <v>0</v>
      </c>
      <c r="AG45" s="2">
        <f t="shared" si="91"/>
        <v>3</v>
      </c>
      <c r="AH45" s="23">
        <v>98</v>
      </c>
      <c r="AI45" s="23">
        <v>40</v>
      </c>
      <c r="AJ45" s="23">
        <v>40</v>
      </c>
      <c r="AK45" s="23"/>
      <c r="AL45" s="25">
        <v>0.8</v>
      </c>
      <c r="AM45" s="25">
        <v>9.9999999999999978E-2</v>
      </c>
      <c r="AN45" s="25">
        <v>9.9999999999999978E-2</v>
      </c>
      <c r="AO45" s="25"/>
      <c r="AP45" s="24" t="s">
        <v>166</v>
      </c>
      <c r="AQ45" s="25">
        <f t="shared" si="92"/>
        <v>56.529994942990598</v>
      </c>
      <c r="AR45" s="25">
        <f t="shared" si="93"/>
        <v>25.692880228771784</v>
      </c>
      <c r="AS45" s="25">
        <f t="shared" si="94"/>
        <v>25.692880228771784</v>
      </c>
      <c r="AT45" s="25">
        <f t="shared" si="95"/>
        <v>0</v>
      </c>
      <c r="AU45" s="24">
        <f t="shared" si="25"/>
        <v>0.60743927432394806</v>
      </c>
      <c r="AV45" s="24">
        <f t="shared" si="26"/>
        <v>0.10427678956025821</v>
      </c>
      <c r="AW45" s="24">
        <f t="shared" si="27"/>
        <v>0.28828393611579373</v>
      </c>
      <c r="AX45" s="24">
        <f t="shared" si="28"/>
        <v>0</v>
      </c>
      <c r="AY45" s="25">
        <f t="shared" si="104"/>
        <v>1</v>
      </c>
      <c r="AZ45" s="37">
        <f t="shared" ref="AZ45:AZ86" si="116">SUMPRODUCT(AQ45:AT45,AU45:AX45)</f>
        <v>44.42455481302121</v>
      </c>
      <c r="BA45" s="37"/>
      <c r="BB45" s="66">
        <f t="shared" si="29"/>
        <v>74.524480874446411</v>
      </c>
      <c r="BC45" s="27">
        <f t="shared" si="105"/>
        <v>41.913996319654579</v>
      </c>
      <c r="BD45" s="28">
        <f t="shared" si="106"/>
        <v>14.539663744836147</v>
      </c>
      <c r="BE45" s="28">
        <f t="shared" si="107"/>
        <v>18.530188374773907</v>
      </c>
      <c r="BF45" s="28"/>
      <c r="BG45" s="28">
        <f t="shared" si="96"/>
        <v>0.85538767999295051</v>
      </c>
      <c r="BH45" s="28">
        <f t="shared" si="97"/>
        <v>0.199526231496888</v>
      </c>
      <c r="BI45" s="28">
        <f t="shared" si="98"/>
        <v>0.199526231496888</v>
      </c>
      <c r="BJ45" s="28">
        <f t="shared" si="99"/>
        <v>0</v>
      </c>
      <c r="BK45" s="29">
        <f t="shared" si="70"/>
        <v>1.2544401429867265</v>
      </c>
      <c r="BL45" s="28">
        <f t="shared" si="71"/>
        <v>59.774751994729534</v>
      </c>
      <c r="BM45" s="44"/>
      <c r="BN45" s="83">
        <f t="shared" ref="BN45:BN86" si="117">P45</f>
        <v>73.599400000000003</v>
      </c>
      <c r="BO45" s="83">
        <f t="shared" ref="BO45:BO86" si="118">BB45</f>
        <v>74.524480874446411</v>
      </c>
      <c r="BP45" s="83">
        <f t="shared" ref="BP45:BP86" si="119">BL45</f>
        <v>59.774751994729534</v>
      </c>
    </row>
    <row r="46" spans="1:68" s="47" customFormat="1" x14ac:dyDescent="0.25">
      <c r="A46" s="2" t="s">
        <v>123</v>
      </c>
      <c r="B46" s="17">
        <v>98</v>
      </c>
      <c r="C46" s="17">
        <v>2</v>
      </c>
      <c r="D46" s="17"/>
      <c r="E46" s="17"/>
      <c r="F46" s="4">
        <v>0.9</v>
      </c>
      <c r="G46" s="4">
        <v>0.1</v>
      </c>
      <c r="H46" s="4"/>
      <c r="I46" s="4"/>
      <c r="J46" s="30"/>
      <c r="K46" s="30">
        <f>1-K47</f>
        <v>0.21999999999999997</v>
      </c>
      <c r="L46" s="5">
        <f t="shared" ref="L46" si="120">IF(K46&gt;K47,1,IF(K46&lt;K47,0,0.5))</f>
        <v>0</v>
      </c>
      <c r="M46" s="6">
        <f t="shared" si="75"/>
        <v>0.125</v>
      </c>
      <c r="N46" s="6">
        <f t="shared" si="76"/>
        <v>0.33300000000000002</v>
      </c>
      <c r="O46" s="19">
        <f t="shared" si="112"/>
        <v>-1</v>
      </c>
      <c r="P46" s="20">
        <f t="shared" si="113"/>
        <v>69.209600000000009</v>
      </c>
      <c r="Q46" s="31">
        <f t="shared" si="77"/>
        <v>1</v>
      </c>
      <c r="R46" s="32">
        <f>IF(P46&gt;P47,1,0)</f>
        <v>0</v>
      </c>
      <c r="S46" s="2">
        <f t="shared" si="78"/>
        <v>0.125</v>
      </c>
      <c r="T46" s="70">
        <f t="shared" si="79"/>
        <v>-0.33300000000000002</v>
      </c>
      <c r="U46" s="22">
        <f t="shared" si="80"/>
        <v>88.4</v>
      </c>
      <c r="V46" s="22">
        <f t="shared" si="114"/>
        <v>-76.800000000000011</v>
      </c>
      <c r="W46" s="22">
        <f t="shared" si="81"/>
        <v>28.8</v>
      </c>
      <c r="X46" s="22">
        <f t="shared" si="82"/>
        <v>9.5999999999999943</v>
      </c>
      <c r="Y46" s="22">
        <f t="shared" si="83"/>
        <v>-86.4</v>
      </c>
      <c r="Z46" s="22">
        <f t="shared" si="84"/>
        <v>0</v>
      </c>
      <c r="AA46" s="22">
        <f t="shared" si="85"/>
        <v>0</v>
      </c>
      <c r="AB46" s="22">
        <f t="shared" si="86"/>
        <v>100</v>
      </c>
      <c r="AC46" s="2">
        <f t="shared" si="87"/>
        <v>1</v>
      </c>
      <c r="AD46" s="2">
        <f t="shared" si="88"/>
        <v>1</v>
      </c>
      <c r="AE46" s="2">
        <f t="shared" si="89"/>
        <v>0</v>
      </c>
      <c r="AF46" s="2">
        <f t="shared" si="90"/>
        <v>0</v>
      </c>
      <c r="AG46" s="2">
        <f t="shared" si="91"/>
        <v>2</v>
      </c>
      <c r="AH46" s="23">
        <v>98</v>
      </c>
      <c r="AI46" s="23">
        <v>2</v>
      </c>
      <c r="AJ46" s="23"/>
      <c r="AK46" s="23"/>
      <c r="AL46" s="25">
        <v>0.9</v>
      </c>
      <c r="AM46" s="25">
        <v>9.9999999999999978E-2</v>
      </c>
      <c r="AN46" s="25"/>
      <c r="AO46" s="25"/>
      <c r="AP46" s="24" t="s">
        <v>166</v>
      </c>
      <c r="AQ46" s="25">
        <f t="shared" si="92"/>
        <v>56.529994942990598</v>
      </c>
      <c r="AR46" s="25">
        <f t="shared" si="93"/>
        <v>1.8403753012497501</v>
      </c>
      <c r="AS46" s="25">
        <f t="shared" si="94"/>
        <v>0</v>
      </c>
      <c r="AT46" s="25">
        <f t="shared" si="95"/>
        <v>0</v>
      </c>
      <c r="AU46" s="24">
        <f t="shared" si="25"/>
        <v>0.71171606388420627</v>
      </c>
      <c r="AV46" s="24">
        <f t="shared" si="26"/>
        <v>0.28828393611579373</v>
      </c>
      <c r="AW46" s="24">
        <f t="shared" si="27"/>
        <v>0</v>
      </c>
      <c r="AX46" s="24">
        <f t="shared" si="28"/>
        <v>0</v>
      </c>
      <c r="AY46" s="25">
        <f t="shared" si="104"/>
        <v>1</v>
      </c>
      <c r="AZ46" s="37">
        <f t="shared" si="116"/>
        <v>40.763856127993918</v>
      </c>
      <c r="BA46" s="37"/>
      <c r="BB46" s="26">
        <f t="shared" si="29"/>
        <v>67.586234391999142</v>
      </c>
      <c r="BC46" s="27">
        <f>B46*(BG46-BG46/3)</f>
        <v>60.688244248777565</v>
      </c>
      <c r="BD46" s="28">
        <f>C46*(BH46+BG46/3)</f>
        <v>1.0183202614506901</v>
      </c>
      <c r="BE46" s="28"/>
      <c r="BF46" s="28"/>
      <c r="BG46" s="28">
        <f t="shared" si="96"/>
        <v>0.92890169768537101</v>
      </c>
      <c r="BH46" s="28">
        <f t="shared" si="97"/>
        <v>0.199526231496888</v>
      </c>
      <c r="BI46" s="28">
        <f t="shared" si="98"/>
        <v>0</v>
      </c>
      <c r="BJ46" s="28">
        <f t="shared" si="99"/>
        <v>0</v>
      </c>
      <c r="BK46" s="29">
        <f t="shared" si="70"/>
        <v>1.128427929182259</v>
      </c>
      <c r="BL46" s="28">
        <f t="shared" si="71"/>
        <v>54.683655831653617</v>
      </c>
      <c r="BM46" s="44"/>
      <c r="BN46" s="83">
        <f t="shared" si="117"/>
        <v>69.209600000000009</v>
      </c>
      <c r="BO46" s="83">
        <f t="shared" si="118"/>
        <v>67.586234391999142</v>
      </c>
      <c r="BP46" s="83">
        <f t="shared" si="119"/>
        <v>54.683655831653617</v>
      </c>
    </row>
    <row r="47" spans="1:68" s="47" customFormat="1" x14ac:dyDescent="0.25">
      <c r="A47" s="2" t="s">
        <v>124</v>
      </c>
      <c r="B47" s="17">
        <v>98</v>
      </c>
      <c r="C47" s="17">
        <v>40</v>
      </c>
      <c r="D47" s="17"/>
      <c r="E47" s="17"/>
      <c r="F47" s="4">
        <v>0.8</v>
      </c>
      <c r="G47" s="4">
        <v>0.2</v>
      </c>
      <c r="H47" s="4"/>
      <c r="I47" s="4"/>
      <c r="J47" s="30"/>
      <c r="K47" s="30">
        <v>0.78</v>
      </c>
      <c r="L47" s="5">
        <f t="shared" ref="L47" si="121">IF(K47&gt;K46,1,IF(K47&lt;K46,0,0.5))</f>
        <v>1</v>
      </c>
      <c r="M47" s="6">
        <f t="shared" si="75"/>
        <v>0.125</v>
      </c>
      <c r="N47" s="6">
        <f t="shared" si="76"/>
        <v>0.33300000000000002</v>
      </c>
      <c r="O47" s="19">
        <f t="shared" si="112"/>
        <v>-1</v>
      </c>
      <c r="P47" s="20">
        <f t="shared" si="113"/>
        <v>74.324400000000011</v>
      </c>
      <c r="Q47" s="31">
        <f t="shared" si="77"/>
        <v>1</v>
      </c>
      <c r="R47" s="32">
        <f>IF(P47&gt;P46,1,0)</f>
        <v>1</v>
      </c>
      <c r="S47" s="2">
        <f t="shared" si="78"/>
        <v>0.125</v>
      </c>
      <c r="T47" s="70">
        <f t="shared" si="79"/>
        <v>-0.33300000000000002</v>
      </c>
      <c r="U47" s="22">
        <f t="shared" si="80"/>
        <v>86.4</v>
      </c>
      <c r="V47" s="22">
        <f t="shared" si="114"/>
        <v>-34.800000000000011</v>
      </c>
      <c r="W47" s="22">
        <f t="shared" si="81"/>
        <v>23.2</v>
      </c>
      <c r="X47" s="22">
        <f t="shared" si="82"/>
        <v>11.599999999999994</v>
      </c>
      <c r="Y47" s="22">
        <f t="shared" si="83"/>
        <v>-46.400000000000006</v>
      </c>
      <c r="Z47" s="22">
        <f t="shared" si="84"/>
        <v>0</v>
      </c>
      <c r="AA47" s="22">
        <f t="shared" si="85"/>
        <v>0</v>
      </c>
      <c r="AB47" s="22">
        <f t="shared" si="86"/>
        <v>138</v>
      </c>
      <c r="AC47" s="2">
        <f t="shared" si="87"/>
        <v>1</v>
      </c>
      <c r="AD47" s="2">
        <f t="shared" si="88"/>
        <v>1</v>
      </c>
      <c r="AE47" s="2">
        <f t="shared" si="89"/>
        <v>0</v>
      </c>
      <c r="AF47" s="2">
        <f t="shared" si="90"/>
        <v>0</v>
      </c>
      <c r="AG47" s="2">
        <f t="shared" si="91"/>
        <v>2</v>
      </c>
      <c r="AH47" s="23">
        <v>98</v>
      </c>
      <c r="AI47" s="23">
        <v>40</v>
      </c>
      <c r="AJ47" s="23"/>
      <c r="AK47" s="23"/>
      <c r="AL47" s="25">
        <v>0.8</v>
      </c>
      <c r="AM47" s="25">
        <v>0.19999999999999996</v>
      </c>
      <c r="AN47" s="25"/>
      <c r="AO47" s="25"/>
      <c r="AP47" s="24" t="s">
        <v>166</v>
      </c>
      <c r="AQ47" s="25">
        <f t="shared" si="92"/>
        <v>56.529994942990598</v>
      </c>
      <c r="AR47" s="25">
        <f t="shared" si="93"/>
        <v>25.692880228771784</v>
      </c>
      <c r="AS47" s="25">
        <f t="shared" si="94"/>
        <v>0</v>
      </c>
      <c r="AT47" s="25">
        <f t="shared" si="95"/>
        <v>0</v>
      </c>
      <c r="AU47" s="24">
        <f t="shared" si="25"/>
        <v>0.60743927432394806</v>
      </c>
      <c r="AV47" s="24">
        <f t="shared" si="26"/>
        <v>0.39256072567605194</v>
      </c>
      <c r="AW47" s="24">
        <f t="shared" si="27"/>
        <v>0</v>
      </c>
      <c r="AX47" s="24">
        <f t="shared" si="28"/>
        <v>0</v>
      </c>
      <c r="AY47" s="25">
        <f t="shared" si="104"/>
        <v>1</v>
      </c>
      <c r="AZ47" s="37">
        <f t="shared" si="116"/>
        <v>44.424554813021203</v>
      </c>
      <c r="BA47" s="37"/>
      <c r="BB47" s="26">
        <f t="shared" si="29"/>
        <v>74.524480874446411</v>
      </c>
      <c r="BC47" s="27">
        <f>B47*(BG47-BG47/3)</f>
        <v>55.885328426206101</v>
      </c>
      <c r="BD47" s="28">
        <f>C47*(BH47+BG47/3)</f>
        <v>24.370421840114773</v>
      </c>
      <c r="BE47" s="28"/>
      <c r="BF47" s="28"/>
      <c r="BG47" s="28">
        <f t="shared" si="96"/>
        <v>0.85538767999295051</v>
      </c>
      <c r="BH47" s="28">
        <f t="shared" si="97"/>
        <v>0.32413131933855249</v>
      </c>
      <c r="BI47" s="28">
        <f t="shared" si="98"/>
        <v>0</v>
      </c>
      <c r="BJ47" s="28">
        <f t="shared" si="99"/>
        <v>0</v>
      </c>
      <c r="BK47" s="29">
        <f t="shared" si="70"/>
        <v>1.1795189993315029</v>
      </c>
      <c r="BL47" s="28">
        <f t="shared" si="71"/>
        <v>68.041083112528185</v>
      </c>
      <c r="BM47" s="44"/>
      <c r="BN47" s="83">
        <f t="shared" si="117"/>
        <v>74.324400000000011</v>
      </c>
      <c r="BO47" s="83">
        <f t="shared" si="118"/>
        <v>74.524480874446411</v>
      </c>
      <c r="BP47" s="83">
        <f t="shared" si="119"/>
        <v>68.041083112528185</v>
      </c>
    </row>
    <row r="48" spans="1:68" s="47" customFormat="1" x14ac:dyDescent="0.25">
      <c r="A48" s="2" t="s">
        <v>125</v>
      </c>
      <c r="B48" s="17">
        <v>2000</v>
      </c>
      <c r="C48" s="17">
        <v>800</v>
      </c>
      <c r="D48" s="17">
        <v>0</v>
      </c>
      <c r="E48" s="17"/>
      <c r="F48" s="4">
        <v>0.25</v>
      </c>
      <c r="G48" s="4">
        <v>0.25</v>
      </c>
      <c r="H48" s="4">
        <v>0.5</v>
      </c>
      <c r="I48" s="4"/>
      <c r="J48" s="30"/>
      <c r="K48" s="30">
        <f>1-K49</f>
        <v>0.28000000000000003</v>
      </c>
      <c r="L48" s="5">
        <f t="shared" ref="L48" si="122">IF(K48&gt;K49,1,IF(K48&lt;K49,0,0.5))</f>
        <v>0</v>
      </c>
      <c r="M48" s="6">
        <f t="shared" si="75"/>
        <v>0.125</v>
      </c>
      <c r="N48" s="6">
        <f t="shared" si="76"/>
        <v>0.33300000000000002</v>
      </c>
      <c r="O48" s="19">
        <f t="shared" si="112"/>
        <v>-1</v>
      </c>
      <c r="P48" s="20">
        <f t="shared" si="113"/>
        <v>471.17775269664742</v>
      </c>
      <c r="Q48" s="31">
        <f t="shared" si="77"/>
        <v>1</v>
      </c>
      <c r="R48" s="32">
        <f>IF(P48&gt;P49,1,0)</f>
        <v>0</v>
      </c>
      <c r="S48" s="2">
        <f t="shared" si="78"/>
        <v>0.125</v>
      </c>
      <c r="T48" s="70">
        <f t="shared" si="79"/>
        <v>-0.33300000000000002</v>
      </c>
      <c r="U48" s="22">
        <f t="shared" si="80"/>
        <v>700</v>
      </c>
      <c r="V48" s="22">
        <f t="shared" si="114"/>
        <v>350</v>
      </c>
      <c r="W48" s="22">
        <f t="shared" si="81"/>
        <v>818.53527718724501</v>
      </c>
      <c r="X48" s="22">
        <f t="shared" si="82"/>
        <v>1300</v>
      </c>
      <c r="Y48" s="22">
        <f t="shared" si="83"/>
        <v>100</v>
      </c>
      <c r="Z48" s="22">
        <f t="shared" si="84"/>
        <v>-700</v>
      </c>
      <c r="AA48" s="22">
        <f t="shared" si="85"/>
        <v>0</v>
      </c>
      <c r="AB48" s="22">
        <f t="shared" si="86"/>
        <v>2800</v>
      </c>
      <c r="AC48" s="2">
        <f t="shared" si="87"/>
        <v>1</v>
      </c>
      <c r="AD48" s="2">
        <f t="shared" si="88"/>
        <v>1</v>
      </c>
      <c r="AE48" s="2">
        <f t="shared" si="89"/>
        <v>1</v>
      </c>
      <c r="AF48" s="2">
        <f t="shared" si="90"/>
        <v>0</v>
      </c>
      <c r="AG48" s="2">
        <f t="shared" si="91"/>
        <v>3</v>
      </c>
      <c r="AH48" s="23">
        <v>2000</v>
      </c>
      <c r="AI48" s="23">
        <v>800</v>
      </c>
      <c r="AJ48" s="23">
        <v>0</v>
      </c>
      <c r="AK48" s="23"/>
      <c r="AL48" s="24">
        <v>0.25</v>
      </c>
      <c r="AM48" s="24">
        <v>0.25</v>
      </c>
      <c r="AN48" s="24">
        <v>0.5</v>
      </c>
      <c r="AO48" s="24"/>
      <c r="AP48" s="24" t="s">
        <v>166</v>
      </c>
      <c r="AQ48" s="25">
        <f t="shared" si="92"/>
        <v>803.35295625928086</v>
      </c>
      <c r="AR48" s="25">
        <f t="shared" si="93"/>
        <v>358.68993351613608</v>
      </c>
      <c r="AS48" s="25">
        <f t="shared" si="94"/>
        <v>0</v>
      </c>
      <c r="AT48" s="25">
        <f t="shared" si="95"/>
        <v>0</v>
      </c>
      <c r="AU48" s="24">
        <f t="shared" si="25"/>
        <v>0.29074293416024788</v>
      </c>
      <c r="AV48" s="24">
        <f t="shared" si="26"/>
        <v>0.12989642017550829</v>
      </c>
      <c r="AW48" s="24">
        <f t="shared" si="27"/>
        <v>0.57936064566424383</v>
      </c>
      <c r="AX48" s="24">
        <f t="shared" si="28"/>
        <v>0</v>
      </c>
      <c r="AY48" s="25">
        <f t="shared" si="104"/>
        <v>1</v>
      </c>
      <c r="AZ48" s="37">
        <f t="shared" si="116"/>
        <v>280.16173398586977</v>
      </c>
      <c r="BA48" s="37"/>
      <c r="BB48" s="66">
        <f t="shared" si="29"/>
        <v>604.1522296552663</v>
      </c>
      <c r="BC48" s="27">
        <f>B48*(BG48-BG48/4-BG48/4)</f>
        <v>378.92914162759962</v>
      </c>
      <c r="BD48" s="28">
        <f>C48*(BH48-BH48/4+BG48/4)</f>
        <v>303.14331330207966</v>
      </c>
      <c r="BE48" s="28">
        <f>D48*(BI48+BG48/4+BH48/4)</f>
        <v>0</v>
      </c>
      <c r="BF48" s="28"/>
      <c r="BG48" s="28">
        <f t="shared" si="96"/>
        <v>0.37892914162759955</v>
      </c>
      <c r="BH48" s="28">
        <f t="shared" si="97"/>
        <v>0.37892914162759955</v>
      </c>
      <c r="BI48" s="28">
        <f t="shared" si="98"/>
        <v>0.61557220667245816</v>
      </c>
      <c r="BJ48" s="28">
        <f t="shared" si="99"/>
        <v>0</v>
      </c>
      <c r="BK48" s="29">
        <f t="shared" si="70"/>
        <v>1.3734304899276573</v>
      </c>
      <c r="BL48" s="28">
        <f t="shared" si="71"/>
        <v>496.6195667940982</v>
      </c>
      <c r="BM48" s="44"/>
      <c r="BN48" s="83">
        <f t="shared" si="117"/>
        <v>471.17775269664742</v>
      </c>
      <c r="BO48" s="83">
        <f t="shared" si="118"/>
        <v>604.1522296552663</v>
      </c>
      <c r="BP48" s="83">
        <f t="shared" si="119"/>
        <v>496.6195667940982</v>
      </c>
    </row>
    <row r="49" spans="1:68" s="47" customFormat="1" x14ac:dyDescent="0.25">
      <c r="A49" s="2" t="s">
        <v>126</v>
      </c>
      <c r="B49" s="17">
        <v>1600</v>
      </c>
      <c r="C49" s="17">
        <v>1200</v>
      </c>
      <c r="D49" s="17">
        <v>0</v>
      </c>
      <c r="E49" s="17"/>
      <c r="F49" s="4">
        <v>0.25</v>
      </c>
      <c r="G49" s="4">
        <v>0.25</v>
      </c>
      <c r="H49" s="4">
        <v>0.5</v>
      </c>
      <c r="I49" s="4"/>
      <c r="J49" s="30"/>
      <c r="K49" s="30">
        <v>0.72</v>
      </c>
      <c r="L49" s="5">
        <f t="shared" ref="L49" si="123">IF(K49&gt;K48,1,IF(K49&lt;K48,0,0.5))</f>
        <v>1</v>
      </c>
      <c r="M49" s="6">
        <f t="shared" si="75"/>
        <v>0.125</v>
      </c>
      <c r="N49" s="6">
        <f t="shared" si="76"/>
        <v>0.33300000000000002</v>
      </c>
      <c r="O49" s="19">
        <f t="shared" si="112"/>
        <v>-1</v>
      </c>
      <c r="P49" s="20">
        <f t="shared" si="113"/>
        <v>505.9404333295231</v>
      </c>
      <c r="Q49" s="31">
        <f t="shared" si="77"/>
        <v>1</v>
      </c>
      <c r="R49" s="32">
        <f>IF(P49&gt;P48,1,0)</f>
        <v>1</v>
      </c>
      <c r="S49" s="2">
        <f t="shared" si="78"/>
        <v>0.125</v>
      </c>
      <c r="T49" s="70">
        <f t="shared" si="79"/>
        <v>-0.33300000000000002</v>
      </c>
      <c r="U49" s="22">
        <f t="shared" si="80"/>
        <v>700</v>
      </c>
      <c r="V49" s="22">
        <f t="shared" si="114"/>
        <v>350</v>
      </c>
      <c r="W49" s="22">
        <f t="shared" si="81"/>
        <v>714.14284285428505</v>
      </c>
      <c r="X49" s="22">
        <f t="shared" si="82"/>
        <v>900</v>
      </c>
      <c r="Y49" s="22">
        <f t="shared" si="83"/>
        <v>500</v>
      </c>
      <c r="Z49" s="22">
        <f t="shared" si="84"/>
        <v>-700</v>
      </c>
      <c r="AA49" s="22">
        <f t="shared" si="85"/>
        <v>0</v>
      </c>
      <c r="AB49" s="22">
        <f t="shared" si="86"/>
        <v>2800</v>
      </c>
      <c r="AC49" s="2">
        <f t="shared" si="87"/>
        <v>1</v>
      </c>
      <c r="AD49" s="2">
        <f t="shared" si="88"/>
        <v>1</v>
      </c>
      <c r="AE49" s="2">
        <f t="shared" si="89"/>
        <v>1</v>
      </c>
      <c r="AF49" s="2">
        <f t="shared" si="90"/>
        <v>0</v>
      </c>
      <c r="AG49" s="2">
        <f t="shared" si="91"/>
        <v>3</v>
      </c>
      <c r="AH49" s="23">
        <v>1600</v>
      </c>
      <c r="AI49" s="23">
        <v>1200</v>
      </c>
      <c r="AJ49" s="23">
        <v>0</v>
      </c>
      <c r="AK49" s="23"/>
      <c r="AL49" s="24">
        <v>0.25</v>
      </c>
      <c r="AM49" s="24">
        <v>0.25</v>
      </c>
      <c r="AN49" s="24">
        <v>0.5</v>
      </c>
      <c r="AO49" s="24"/>
      <c r="AP49" s="24" t="s">
        <v>166</v>
      </c>
      <c r="AQ49" s="25">
        <f t="shared" si="92"/>
        <v>660.12409445001208</v>
      </c>
      <c r="AR49" s="25">
        <f t="shared" si="93"/>
        <v>512.48303882174969</v>
      </c>
      <c r="AS49" s="25">
        <f t="shared" si="94"/>
        <v>0</v>
      </c>
      <c r="AT49" s="25">
        <f t="shared" si="95"/>
        <v>0</v>
      </c>
      <c r="AU49" s="24">
        <f t="shared" si="25"/>
        <v>0.29074293416024788</v>
      </c>
      <c r="AV49" s="24">
        <f t="shared" si="26"/>
        <v>0.12989642017550829</v>
      </c>
      <c r="AW49" s="24">
        <f t="shared" si="27"/>
        <v>0.57936064566424383</v>
      </c>
      <c r="AX49" s="24">
        <f t="shared" si="28"/>
        <v>0</v>
      </c>
      <c r="AY49" s="25">
        <f t="shared" si="104"/>
        <v>1</v>
      </c>
      <c r="AZ49" s="37">
        <f t="shared" si="116"/>
        <v>258.49612827388444</v>
      </c>
      <c r="BA49" s="37"/>
      <c r="BB49" s="66">
        <f t="shared" si="29"/>
        <v>551.34704145901571</v>
      </c>
      <c r="BC49" s="27">
        <f>B49*(BG49-BG49/4-BG49/4)</f>
        <v>303.14331330207966</v>
      </c>
      <c r="BD49" s="28">
        <f>C49*(BH49-BH49/4+BG49/4)</f>
        <v>454.71496995311946</v>
      </c>
      <c r="BE49" s="28">
        <f>D49*(BI49+BG49/4+BH49/4)</f>
        <v>0</v>
      </c>
      <c r="BF49" s="28"/>
      <c r="BG49" s="28">
        <f t="shared" si="96"/>
        <v>0.37892914162759955</v>
      </c>
      <c r="BH49" s="28">
        <f t="shared" si="97"/>
        <v>0.37892914162759955</v>
      </c>
      <c r="BI49" s="28">
        <f t="shared" si="98"/>
        <v>0.61557220667245816</v>
      </c>
      <c r="BJ49" s="28">
        <f t="shared" si="99"/>
        <v>0</v>
      </c>
      <c r="BK49" s="29">
        <f t="shared" si="70"/>
        <v>1.3734304899276573</v>
      </c>
      <c r="BL49" s="28">
        <f t="shared" si="71"/>
        <v>551.79951866010913</v>
      </c>
      <c r="BM49" s="44"/>
      <c r="BN49" s="83">
        <f t="shared" si="117"/>
        <v>505.9404333295231</v>
      </c>
      <c r="BO49" s="83">
        <f t="shared" si="118"/>
        <v>551.34704145901571</v>
      </c>
      <c r="BP49" s="83">
        <f t="shared" si="119"/>
        <v>551.79951866010913</v>
      </c>
    </row>
    <row r="50" spans="1:68" s="47" customFormat="1" x14ac:dyDescent="0.25">
      <c r="A50" s="2" t="s">
        <v>127</v>
      </c>
      <c r="B50" s="17">
        <v>-1000</v>
      </c>
      <c r="C50" s="17">
        <v>-800</v>
      </c>
      <c r="D50" s="17">
        <v>0</v>
      </c>
      <c r="E50" s="17"/>
      <c r="F50" s="4">
        <v>0.25</v>
      </c>
      <c r="G50" s="4">
        <v>0.25</v>
      </c>
      <c r="H50" s="4">
        <v>0.5</v>
      </c>
      <c r="I50" s="4"/>
      <c r="J50" s="30"/>
      <c r="K50" s="30">
        <f>1-K51</f>
        <v>0.28000000000000003</v>
      </c>
      <c r="L50" s="5">
        <f t="shared" ref="L50" si="124">IF(K50&gt;K51,1,IF(K50&lt;K51,0,0.5))</f>
        <v>0</v>
      </c>
      <c r="M50" s="6">
        <f t="shared" si="75"/>
        <v>0.125</v>
      </c>
      <c r="N50" s="6">
        <f t="shared" si="76"/>
        <v>0.33300000000000002</v>
      </c>
      <c r="O50" s="19">
        <f t="shared" si="112"/>
        <v>1</v>
      </c>
      <c r="P50" s="20">
        <f t="shared" si="113"/>
        <v>-326.43628090724741</v>
      </c>
      <c r="Q50" s="31">
        <f t="shared" si="77"/>
        <v>1</v>
      </c>
      <c r="R50" s="32">
        <f>IF(P50&gt;P51,1,0)</f>
        <v>0</v>
      </c>
      <c r="S50" s="2">
        <f t="shared" si="78"/>
        <v>0.125</v>
      </c>
      <c r="T50" s="70">
        <f t="shared" si="79"/>
        <v>0.33300000000000002</v>
      </c>
      <c r="U50" s="22">
        <f t="shared" si="80"/>
        <v>-450</v>
      </c>
      <c r="V50" s="22">
        <f t="shared" si="114"/>
        <v>-225</v>
      </c>
      <c r="W50" s="22">
        <f t="shared" si="81"/>
        <v>455.52167895721493</v>
      </c>
      <c r="X50" s="22">
        <f t="shared" si="82"/>
        <v>-550</v>
      </c>
      <c r="Y50" s="22">
        <f t="shared" si="83"/>
        <v>-350</v>
      </c>
      <c r="Z50" s="22">
        <f t="shared" si="84"/>
        <v>450</v>
      </c>
      <c r="AA50" s="22">
        <f t="shared" si="85"/>
        <v>0</v>
      </c>
      <c r="AB50" s="22">
        <f t="shared" si="86"/>
        <v>-1800</v>
      </c>
      <c r="AC50" s="2">
        <f t="shared" si="87"/>
        <v>1</v>
      </c>
      <c r="AD50" s="2">
        <f t="shared" si="88"/>
        <v>1</v>
      </c>
      <c r="AE50" s="2">
        <f t="shared" si="89"/>
        <v>1</v>
      </c>
      <c r="AF50" s="2">
        <f t="shared" si="90"/>
        <v>0</v>
      </c>
      <c r="AG50" s="2">
        <f t="shared" si="91"/>
        <v>3</v>
      </c>
      <c r="AH50" s="23">
        <v>-1000</v>
      </c>
      <c r="AI50" s="23">
        <v>-800</v>
      </c>
      <c r="AJ50" s="23">
        <v>0</v>
      </c>
      <c r="AK50" s="23"/>
      <c r="AL50" s="24">
        <v>0.25</v>
      </c>
      <c r="AM50" s="24">
        <v>0.25</v>
      </c>
      <c r="AN50" s="24">
        <v>0.5</v>
      </c>
      <c r="AO50" s="24"/>
      <c r="AP50" s="24" t="s">
        <v>164</v>
      </c>
      <c r="AQ50" s="25">
        <f t="shared" si="92"/>
        <v>-436.51583224016582</v>
      </c>
      <c r="AR50" s="25">
        <f t="shared" si="93"/>
        <v>-358.68993351613608</v>
      </c>
      <c r="AS50" s="25">
        <f t="shared" si="94"/>
        <v>0</v>
      </c>
      <c r="AT50" s="25">
        <f t="shared" si="95"/>
        <v>0</v>
      </c>
      <c r="AU50" s="24">
        <f>AL50^$AW$1/(AL50^$AW$1+(1-AL50)^$AW$1)^(1/$AW$1)</f>
        <v>0.29351854999041305</v>
      </c>
      <c r="AV50" s="24">
        <f>(AL50+AM50)^$AW$1/((AL50+AM50)^$AW$1+(1-AL50-AM50)^$AW$1)^(1/$AW$1)-(AL50^$AW$1/(AL50^$AW$1+(1-AL50)^$AW$1)^(1/$AW$1))</f>
        <v>0.16046899953361654</v>
      </c>
      <c r="AW50" s="24">
        <f>+(AL50+AM50+AN50)^$AW$1/((AL50+AM50+AN50)^$AW$1+(1-AL50-AM50-AN50)^$AW$1)^(1/$AW$1)-((AL50+AM50)^$AW$1/((AL50+AM50)^$AW$1+(1-AL50-AM50)^$AW$1)^(1/$AW$1))</f>
        <v>0.54601245047597047</v>
      </c>
      <c r="AX50" s="24">
        <f>(AL50+AM50+AN50+AO50)^$AW$1/((AL50+AM50+AN50+AO50)^$AW$1+(1-AL50-AM50-AN50-AO50)^$AW$1)^(1/$AW$1)-(AL50+AM50+AN50)^$AW$1/((AL50+AM50+AN50)^$AW$1+(1-AL50-AM50-AN50)^$AW$1)^(1/$AW$1)</f>
        <v>0</v>
      </c>
      <c r="AY50" s="25">
        <f t="shared" si="104"/>
        <v>1</v>
      </c>
      <c r="AZ50" s="37">
        <f t="shared" si="116"/>
        <v>-185.68410890110567</v>
      </c>
      <c r="BA50" s="37"/>
      <c r="BB50" s="66">
        <f t="shared" si="29"/>
        <v>-378.57602872613074</v>
      </c>
      <c r="BC50" s="27">
        <f>B50*(BG50-BG50/4-BG50/4)</f>
        <v>-189.46457081379981</v>
      </c>
      <c r="BD50" s="28">
        <f>C50*(BH50-BH50/4+BG50/4)</f>
        <v>-303.14331330207966</v>
      </c>
      <c r="BE50" s="28">
        <f>D50*(BI50+BG50/4+BH50/4)</f>
        <v>0</v>
      </c>
      <c r="BF50" s="28"/>
      <c r="BG50" s="28">
        <f t="shared" si="96"/>
        <v>0.37892914162759955</v>
      </c>
      <c r="BH50" s="28">
        <f t="shared" si="97"/>
        <v>0.37892914162759955</v>
      </c>
      <c r="BI50" s="28">
        <f t="shared" si="98"/>
        <v>0.61557220667245816</v>
      </c>
      <c r="BJ50" s="28">
        <f t="shared" si="99"/>
        <v>0</v>
      </c>
      <c r="BK50" s="29">
        <f t="shared" si="70"/>
        <v>1.3734304899276573</v>
      </c>
      <c r="BL50" s="28">
        <f t="shared" si="71"/>
        <v>-358.66968712907095</v>
      </c>
      <c r="BM50" s="44"/>
      <c r="BN50" s="83">
        <f t="shared" si="117"/>
        <v>-326.43628090724741</v>
      </c>
      <c r="BO50" s="83">
        <f t="shared" si="118"/>
        <v>-378.57602872613074</v>
      </c>
      <c r="BP50" s="83">
        <f t="shared" si="119"/>
        <v>-358.66968712907095</v>
      </c>
    </row>
    <row r="51" spans="1:68" s="47" customFormat="1" x14ac:dyDescent="0.25">
      <c r="A51" s="2" t="s">
        <v>128</v>
      </c>
      <c r="B51" s="17">
        <v>-1600</v>
      </c>
      <c r="C51" s="17">
        <v>-200</v>
      </c>
      <c r="D51" s="17">
        <v>0</v>
      </c>
      <c r="E51" s="17"/>
      <c r="F51" s="4">
        <v>0.25</v>
      </c>
      <c r="G51" s="4">
        <v>0.25</v>
      </c>
      <c r="H51" s="4">
        <v>0.5</v>
      </c>
      <c r="I51" s="4"/>
      <c r="J51" s="30"/>
      <c r="K51" s="30">
        <v>0.72</v>
      </c>
      <c r="L51" s="5">
        <f t="shared" ref="L51" si="125">IF(K51&gt;K50,1,IF(K51&lt;K50,0,0.5))</f>
        <v>1</v>
      </c>
      <c r="M51" s="6">
        <f t="shared" si="75"/>
        <v>0.125</v>
      </c>
      <c r="N51" s="6">
        <f t="shared" si="76"/>
        <v>0.33300000000000002</v>
      </c>
      <c r="O51" s="19">
        <f t="shared" si="112"/>
        <v>1</v>
      </c>
      <c r="P51" s="20">
        <f t="shared" si="113"/>
        <v>-255.36318213167678</v>
      </c>
      <c r="Q51" s="31">
        <f t="shared" si="77"/>
        <v>1</v>
      </c>
      <c r="R51" s="32">
        <f>IF(P51&gt;P50,1,0)</f>
        <v>1</v>
      </c>
      <c r="S51" s="2">
        <f t="shared" si="78"/>
        <v>0.125</v>
      </c>
      <c r="T51" s="70">
        <f t="shared" si="79"/>
        <v>0.33300000000000002</v>
      </c>
      <c r="U51" s="22">
        <f t="shared" si="80"/>
        <v>-450</v>
      </c>
      <c r="V51" s="22">
        <f t="shared" si="114"/>
        <v>-225</v>
      </c>
      <c r="W51" s="22">
        <f t="shared" si="81"/>
        <v>668.95440801298264</v>
      </c>
      <c r="X51" s="22">
        <f t="shared" si="82"/>
        <v>-1150</v>
      </c>
      <c r="Y51" s="22">
        <f t="shared" si="83"/>
        <v>250</v>
      </c>
      <c r="Z51" s="22">
        <f t="shared" si="84"/>
        <v>450</v>
      </c>
      <c r="AA51" s="22">
        <f t="shared" si="85"/>
        <v>0</v>
      </c>
      <c r="AB51" s="22">
        <f t="shared" si="86"/>
        <v>-1800</v>
      </c>
      <c r="AC51" s="2">
        <f t="shared" si="87"/>
        <v>1</v>
      </c>
      <c r="AD51" s="2">
        <f t="shared" si="88"/>
        <v>1</v>
      </c>
      <c r="AE51" s="2">
        <f t="shared" si="89"/>
        <v>1</v>
      </c>
      <c r="AF51" s="2">
        <f t="shared" si="90"/>
        <v>0</v>
      </c>
      <c r="AG51" s="2">
        <f t="shared" si="91"/>
        <v>3</v>
      </c>
      <c r="AH51" s="23">
        <v>-1600</v>
      </c>
      <c r="AI51" s="23">
        <v>-200</v>
      </c>
      <c r="AJ51" s="23">
        <v>0</v>
      </c>
      <c r="AK51" s="23"/>
      <c r="AL51" s="24">
        <v>0.25</v>
      </c>
      <c r="AM51" s="24">
        <v>0.25</v>
      </c>
      <c r="AN51" s="24">
        <v>0.5</v>
      </c>
      <c r="AO51" s="24"/>
      <c r="AP51" s="24" t="s">
        <v>164</v>
      </c>
      <c r="AQ51" s="25">
        <f t="shared" si="92"/>
        <v>-660.12409445001208</v>
      </c>
      <c r="AR51" s="25">
        <f t="shared" si="93"/>
        <v>-105.90254480280072</v>
      </c>
      <c r="AS51" s="25">
        <f t="shared" si="94"/>
        <v>0</v>
      </c>
      <c r="AT51" s="25">
        <f t="shared" si="95"/>
        <v>0</v>
      </c>
      <c r="AU51" s="24">
        <f>AL51^$AW$1/(AL51^$AW$1+(1-AL51)^$AW$1)^(1/$AW$1)</f>
        <v>0.29351854999041305</v>
      </c>
      <c r="AV51" s="24">
        <f>(AL51+AM51)^$AW$1/((AL51+AM51)^$AW$1+(1-AL51-AM51)^$AW$1)^(1/$AW$1)-(AL51^$AW$1/(AL51^$AW$1+(1-AL51)^$AW$1)^(1/$AW$1))</f>
        <v>0.16046899953361654</v>
      </c>
      <c r="AW51" s="24">
        <f>+(AL51+AM51+AN51)^$AW$1/((AL51+AM51+AN51)^$AW$1+(1-AL51-AM51-AN51)^$AW$1)^(1/$AW$1)-((AL51+AM51)^$AW$1/((AL51+AM51)^$AW$1+(1-AL51-AM51)^$AW$1)^(1/$AW$1))</f>
        <v>0.54601245047597047</v>
      </c>
      <c r="AX51" s="24">
        <f>(AL51+AM51+AN51+AO51)^$AW$1/((AL51+AM51+AN51+AO51)^$AW$1+(1-AL51-AM51-AN51-AO51)^$AW$1)^(1/$AW$1)-(AL51+AM51+AN51)^$AW$1/((AL51+AM51+AN51)^$AW$1+(1-AL51-AM51-AN51)^$AW$1)^(1/$AW$1)</f>
        <v>0</v>
      </c>
      <c r="AY51" s="25">
        <f t="shared" si="104"/>
        <v>1</v>
      </c>
      <c r="AZ51" s="37">
        <f t="shared" si="116"/>
        <v>-210.75274242927145</v>
      </c>
      <c r="BA51" s="37"/>
      <c r="BB51" s="66">
        <f t="shared" si="29"/>
        <v>-437.17105830021279</v>
      </c>
      <c r="BC51" s="27">
        <f>B51*(BG51-BG51/4-BG51/4)</f>
        <v>-303.14331330207966</v>
      </c>
      <c r="BD51" s="28">
        <f>C51*(BH51-BH51/4+BG51/4)</f>
        <v>-75.785828325519915</v>
      </c>
      <c r="BE51" s="28">
        <f>D51*(BI51+BG51/4+BH51/4)</f>
        <v>0</v>
      </c>
      <c r="BF51" s="28"/>
      <c r="BG51" s="28">
        <f t="shared" si="96"/>
        <v>0.37892914162759955</v>
      </c>
      <c r="BH51" s="28">
        <f t="shared" si="97"/>
        <v>0.37892914162759955</v>
      </c>
      <c r="BI51" s="28">
        <f t="shared" si="98"/>
        <v>0.61557220667245816</v>
      </c>
      <c r="BJ51" s="28">
        <f t="shared" si="99"/>
        <v>0</v>
      </c>
      <c r="BK51" s="29">
        <f t="shared" si="70"/>
        <v>1.3734304899276573</v>
      </c>
      <c r="BL51" s="28">
        <f t="shared" si="71"/>
        <v>-275.89975933005456</v>
      </c>
      <c r="BM51" s="44"/>
      <c r="BN51" s="83">
        <f t="shared" si="117"/>
        <v>-255.36318213167678</v>
      </c>
      <c r="BO51" s="83">
        <f t="shared" si="118"/>
        <v>-437.17105830021279</v>
      </c>
      <c r="BP51" s="83">
        <f t="shared" si="119"/>
        <v>-275.89975933005456</v>
      </c>
    </row>
    <row r="52" spans="1:68" s="47" customFormat="1" x14ac:dyDescent="0.25">
      <c r="A52" s="2" t="s">
        <v>129</v>
      </c>
      <c r="B52" s="17">
        <v>2000</v>
      </c>
      <c r="C52" s="17">
        <v>800</v>
      </c>
      <c r="D52" s="17">
        <v>-800</v>
      </c>
      <c r="E52" s="17">
        <v>-1000</v>
      </c>
      <c r="F52" s="4">
        <v>0.25</v>
      </c>
      <c r="G52" s="4">
        <v>0.25</v>
      </c>
      <c r="H52" s="4">
        <v>0.25</v>
      </c>
      <c r="I52" s="4">
        <v>0.25</v>
      </c>
      <c r="J52" s="30"/>
      <c r="K52" s="30">
        <f>1-K53</f>
        <v>0.62</v>
      </c>
      <c r="L52" s="5">
        <f t="shared" ref="L52" si="126">IF(K52&gt;K53,1,IF(K52&lt;K53,0,0.5))</f>
        <v>1</v>
      </c>
      <c r="M52" s="6">
        <f t="shared" si="75"/>
        <v>0.125</v>
      </c>
      <c r="N52" s="6">
        <f t="shared" si="76"/>
        <v>0.33300000000000002</v>
      </c>
      <c r="O52" s="19">
        <f t="shared" si="112"/>
        <v>-1</v>
      </c>
      <c r="P52" s="20">
        <f t="shared" si="113"/>
        <v>-158.85837095502893</v>
      </c>
      <c r="Q52" s="31">
        <f t="shared" si="77"/>
        <v>1</v>
      </c>
      <c r="R52" s="32">
        <f>IF(P52&gt;P53,1,0)</f>
        <v>1</v>
      </c>
      <c r="S52" s="2">
        <f t="shared" si="78"/>
        <v>0.125</v>
      </c>
      <c r="T52" s="70">
        <f t="shared" si="79"/>
        <v>-0.33300000000000002</v>
      </c>
      <c r="U52" s="22">
        <f t="shared" si="80"/>
        <v>250</v>
      </c>
      <c r="V52" s="22">
        <f t="shared" si="114"/>
        <v>0</v>
      </c>
      <c r="W52" s="22">
        <f t="shared" si="81"/>
        <v>1227.8029157808676</v>
      </c>
      <c r="X52" s="22">
        <f t="shared" si="82"/>
        <v>1750</v>
      </c>
      <c r="Y52" s="22">
        <f t="shared" si="83"/>
        <v>550</v>
      </c>
      <c r="Z52" s="22">
        <f t="shared" si="84"/>
        <v>-1050</v>
      </c>
      <c r="AA52" s="22">
        <f t="shared" si="85"/>
        <v>-1250</v>
      </c>
      <c r="AB52" s="22">
        <f t="shared" si="86"/>
        <v>1000</v>
      </c>
      <c r="AC52" s="2">
        <f t="shared" si="87"/>
        <v>1</v>
      </c>
      <c r="AD52" s="2">
        <f t="shared" si="88"/>
        <v>1</v>
      </c>
      <c r="AE52" s="2">
        <f t="shared" si="89"/>
        <v>1</v>
      </c>
      <c r="AF52" s="2">
        <f t="shared" si="90"/>
        <v>1</v>
      </c>
      <c r="AG52" s="2">
        <f t="shared" si="91"/>
        <v>4</v>
      </c>
      <c r="AH52" s="23">
        <v>2000</v>
      </c>
      <c r="AI52" s="23">
        <v>800</v>
      </c>
      <c r="AJ52" s="23">
        <v>-1000</v>
      </c>
      <c r="AK52" s="23">
        <v>-800</v>
      </c>
      <c r="AL52" s="24">
        <v>0.25</v>
      </c>
      <c r="AM52" s="24">
        <v>0.25</v>
      </c>
      <c r="AN52" s="24">
        <v>0.25</v>
      </c>
      <c r="AO52" s="24">
        <v>0.25</v>
      </c>
      <c r="AP52" s="24" t="s">
        <v>167</v>
      </c>
      <c r="AQ52" s="25">
        <f t="shared" si="92"/>
        <v>803.35295625928086</v>
      </c>
      <c r="AR52" s="25">
        <f t="shared" si="93"/>
        <v>358.68993351613608</v>
      </c>
      <c r="AS52" s="25">
        <f t="shared" si="94"/>
        <v>-436.51583224016582</v>
      </c>
      <c r="AT52" s="25">
        <f t="shared" si="95"/>
        <v>-358.68993351613608</v>
      </c>
      <c r="AU52" s="24">
        <f>AL52^$AU$1/(AL52^$AU$1+(1-AL52)^$AU$1)^(1/$AU$1)</f>
        <v>0.29074293416024788</v>
      </c>
      <c r="AV52" s="24">
        <f>(AL52+AM52)^$AU$1/((AL52+AM52)^$AU$1+(1-AL52-AM52)^$AU$1)^(1/$AU$1)-(AL52^$AU$1/(AL52^$AU$1+(1-AL52)^$AU$1)^(1/$AU$1))</f>
        <v>0.12989642017550829</v>
      </c>
      <c r="AW52" s="24">
        <f>AN52^$AW$1/(AN52^$AW$1+(1-AN52)^$AW$1)^(1/$AW$1)</f>
        <v>0.29351854999041305</v>
      </c>
      <c r="AX52" s="24">
        <f>(AN52+AO52)^$AW$1/((AN52+AO52)^$AW$1+(1-AN52-AO52)^$AW$1)^(1/$AW$1)-(AN52^$AW$1/(AN52^$AW$1+(1-AN52)^$AW$1)^(1/$AW$1))</f>
        <v>0.16046899953361654</v>
      </c>
      <c r="AY52" s="25">
        <f t="shared" si="104"/>
        <v>0.80283739649363739</v>
      </c>
      <c r="AZ52" s="37">
        <f>SUMPRODUCT(AQ52:AR52,AU52:AV52)</f>
        <v>280.16173398586977</v>
      </c>
      <c r="BA52" s="37">
        <f>SUMPRODUCT(AS52:AT52,AW52:AX52)</f>
        <v>-185.68410890110567</v>
      </c>
      <c r="BB52" s="26">
        <f>ABS(AZ52/2.25+BA52)^(1/$AQ$1)*SIGN(AZ52/2.25+BA52)</f>
        <v>-107.18634814459384</v>
      </c>
      <c r="BC52" s="27">
        <f>B52*(BG52-BG52/5-BG52/5-BG52/5)</f>
        <v>303.14331330207966</v>
      </c>
      <c r="BD52" s="28">
        <f>C52*(BH52-BH52/5-BH52/5+BG52/5)</f>
        <v>242.51465064166374</v>
      </c>
      <c r="BE52" s="28">
        <f>D52*(BI52-BI52/5+BH52/5+BG52/5)</f>
        <v>-363.77197596249562</v>
      </c>
      <c r="BF52" s="28">
        <f>E52*(BJ52+BH52/5+BI52/5+BG52/5)</f>
        <v>-606.28662660415932</v>
      </c>
      <c r="BG52" s="28">
        <f t="shared" si="96"/>
        <v>0.37892914162759955</v>
      </c>
      <c r="BH52" s="28">
        <f t="shared" si="97"/>
        <v>0.37892914162759955</v>
      </c>
      <c r="BI52" s="28">
        <f t="shared" si="98"/>
        <v>0.37892914162759955</v>
      </c>
      <c r="BJ52" s="28">
        <f t="shared" si="99"/>
        <v>0.37892914162759955</v>
      </c>
      <c r="BK52" s="29">
        <f t="shared" ref="BK52:BK53" si="127">SUBTOTAL(9,BG52:BJ52)</f>
        <v>1.5157165665103982</v>
      </c>
      <c r="BL52" s="28">
        <f>SUBTOTAL(9,BC52:BF52)/BK52</f>
        <v>-280</v>
      </c>
      <c r="BM52" s="44"/>
      <c r="BN52" s="83">
        <f t="shared" si="117"/>
        <v>-158.85837095502893</v>
      </c>
      <c r="BO52" s="83">
        <f t="shared" si="118"/>
        <v>-107.18634814459384</v>
      </c>
      <c r="BP52" s="83">
        <f t="shared" si="119"/>
        <v>-280</v>
      </c>
    </row>
    <row r="53" spans="1:68" s="47" customFormat="1" x14ac:dyDescent="0.25">
      <c r="A53" s="2" t="s">
        <v>130</v>
      </c>
      <c r="B53" s="17">
        <v>1600</v>
      </c>
      <c r="C53" s="17">
        <v>1200</v>
      </c>
      <c r="D53" s="17">
        <v>-200</v>
      </c>
      <c r="E53" s="17">
        <v>-1600</v>
      </c>
      <c r="F53" s="4">
        <v>0.25</v>
      </c>
      <c r="G53" s="4">
        <v>0.25</v>
      </c>
      <c r="H53" s="4">
        <v>0.25</v>
      </c>
      <c r="I53" s="4">
        <v>0.25</v>
      </c>
      <c r="J53" s="30"/>
      <c r="K53" s="30">
        <v>0.38</v>
      </c>
      <c r="L53" s="5">
        <f t="shared" ref="L53" si="128">IF(K53&gt;K52,1,IF(K53&lt;K52,0,0.5))</f>
        <v>0</v>
      </c>
      <c r="M53" s="6">
        <f t="shared" si="75"/>
        <v>0.125</v>
      </c>
      <c r="N53" s="6">
        <f t="shared" si="76"/>
        <v>0.33300000000000002</v>
      </c>
      <c r="O53" s="19">
        <f t="shared" si="112"/>
        <v>-1</v>
      </c>
      <c r="P53" s="20">
        <f t="shared" si="113"/>
        <v>-169.56678550619336</v>
      </c>
      <c r="Q53" s="31">
        <f t="shared" si="77"/>
        <v>1</v>
      </c>
      <c r="R53" s="32">
        <f>IF(P53&gt;P52,1,0)</f>
        <v>0</v>
      </c>
      <c r="S53" s="2">
        <f t="shared" si="78"/>
        <v>0.125</v>
      </c>
      <c r="T53" s="70">
        <f t="shared" si="79"/>
        <v>-0.33300000000000002</v>
      </c>
      <c r="U53" s="22">
        <f t="shared" si="80"/>
        <v>250</v>
      </c>
      <c r="V53" s="22">
        <f t="shared" si="114"/>
        <v>0</v>
      </c>
      <c r="W53" s="22">
        <f t="shared" si="81"/>
        <v>1259.9603168354154</v>
      </c>
      <c r="X53" s="22">
        <f t="shared" si="82"/>
        <v>1350</v>
      </c>
      <c r="Y53" s="22">
        <f t="shared" si="83"/>
        <v>950</v>
      </c>
      <c r="Z53" s="22">
        <f t="shared" si="84"/>
        <v>-450</v>
      </c>
      <c r="AA53" s="22">
        <f t="shared" si="85"/>
        <v>-1850</v>
      </c>
      <c r="AB53" s="22">
        <f t="shared" si="86"/>
        <v>1000</v>
      </c>
      <c r="AC53" s="2">
        <f t="shared" si="87"/>
        <v>1</v>
      </c>
      <c r="AD53" s="2">
        <f t="shared" si="88"/>
        <v>1</v>
      </c>
      <c r="AE53" s="2">
        <f t="shared" si="89"/>
        <v>1</v>
      </c>
      <c r="AF53" s="2">
        <f t="shared" si="90"/>
        <v>1</v>
      </c>
      <c r="AG53" s="2">
        <f t="shared" si="91"/>
        <v>4</v>
      </c>
      <c r="AH53" s="23">
        <v>1600</v>
      </c>
      <c r="AI53" s="23">
        <v>1200</v>
      </c>
      <c r="AJ53" s="23">
        <v>-1600</v>
      </c>
      <c r="AK53" s="23">
        <v>-200</v>
      </c>
      <c r="AL53" s="24">
        <v>0.25</v>
      </c>
      <c r="AM53" s="24">
        <v>0.25</v>
      </c>
      <c r="AN53" s="24">
        <v>0.25</v>
      </c>
      <c r="AO53" s="24">
        <v>0.25</v>
      </c>
      <c r="AP53" s="24" t="s">
        <v>167</v>
      </c>
      <c r="AQ53" s="25">
        <f t="shared" si="92"/>
        <v>660.12409445001208</v>
      </c>
      <c r="AR53" s="25">
        <f t="shared" si="93"/>
        <v>512.48303882174969</v>
      </c>
      <c r="AS53" s="25">
        <f t="shared" si="94"/>
        <v>-660.12409445001208</v>
      </c>
      <c r="AT53" s="25">
        <f t="shared" si="95"/>
        <v>-105.90254480280072</v>
      </c>
      <c r="AU53" s="24">
        <f>AL53^$AU$1/(AL53^$AU$1+(1-AL53)^$AU$1)^(1/$AU$1)</f>
        <v>0.29074293416024788</v>
      </c>
      <c r="AV53" s="24">
        <f>(AL53+AM53)^$AU$1/((AL53+AM53)^$AU$1+(1-AL53-AM53)^$AU$1)^(1/$AU$1)-(AL53^$AU$1/(AL53^$AU$1+(1-AL53)^$AU$1)^(1/$AU$1))</f>
        <v>0.12989642017550829</v>
      </c>
      <c r="AW53" s="24">
        <f>AN53^$AW$1/(AN53^$AW$1+(1-AN53)^$AW$1)^(1/$AW$1)</f>
        <v>0.29351854999041305</v>
      </c>
      <c r="AX53" s="24">
        <f>(AN53+AO53)^$AW$1/((AN53+AO53)^$AW$1+(1-AN53-AO53)^$AW$1)^(1/$AW$1)-(AN53^$AW$1/(AN53^$AW$1+(1-AN53)^$AW$1)^(1/$AW$1))</f>
        <v>0.16046899953361654</v>
      </c>
      <c r="AY53" s="25">
        <f t="shared" si="104"/>
        <v>0.80283739649363739</v>
      </c>
      <c r="AZ53" s="37">
        <f>SUMPRODUCT(AQ53:AR53,AU53:AV53)</f>
        <v>258.49612827388444</v>
      </c>
      <c r="BA53" s="37">
        <f>SUMPRODUCT(AS53:AT53,AW53:AX53)</f>
        <v>-210.75274242927145</v>
      </c>
      <c r="BB53" s="26">
        <f>ABS(AZ53/2.25+BA53)^(1/$AQ$1)*SIGN(AZ53/2.25+BA53)</f>
        <v>-178.60327050401204</v>
      </c>
      <c r="BC53" s="27">
        <f>B53*(BG53-BG53/5-BG53/5-BG53/5)</f>
        <v>242.51465064166374</v>
      </c>
      <c r="BD53" s="28">
        <f>C53*(BH53-BH53/5-BH53/5+BG53/5)</f>
        <v>363.77197596249562</v>
      </c>
      <c r="BE53" s="28">
        <f>D53*(BI53-BI53/5+BH53/5+BG53/5)</f>
        <v>-90.942993990623904</v>
      </c>
      <c r="BF53" s="28">
        <f>E53*(BJ53+BH53/5+BI53/5+BG53/5)</f>
        <v>-970.05860256665494</v>
      </c>
      <c r="BG53" s="28">
        <f t="shared" si="96"/>
        <v>0.37892914162759955</v>
      </c>
      <c r="BH53" s="28">
        <f t="shared" si="97"/>
        <v>0.37892914162759955</v>
      </c>
      <c r="BI53" s="28">
        <f t="shared" si="98"/>
        <v>0.37892914162759955</v>
      </c>
      <c r="BJ53" s="28">
        <f t="shared" si="99"/>
        <v>0.37892914162759955</v>
      </c>
      <c r="BK53" s="29">
        <f t="shared" si="127"/>
        <v>1.5157165665103982</v>
      </c>
      <c r="BL53" s="28">
        <f>SUBTOTAL(9,BC53:BF53)/BK53</f>
        <v>-300.00000000000006</v>
      </c>
      <c r="BM53" s="44"/>
      <c r="BN53" s="83">
        <f t="shared" si="117"/>
        <v>-169.56678550619336</v>
      </c>
      <c r="BO53" s="83">
        <f t="shared" si="118"/>
        <v>-178.60327050401204</v>
      </c>
      <c r="BP53" s="83">
        <f t="shared" si="119"/>
        <v>-300.00000000000006</v>
      </c>
    </row>
    <row r="54" spans="1:68" s="47" customFormat="1" x14ac:dyDescent="0.25">
      <c r="A54" s="2" t="s">
        <v>131</v>
      </c>
      <c r="B54" s="17">
        <v>100</v>
      </c>
      <c r="C54" s="17">
        <v>0</v>
      </c>
      <c r="D54" s="17">
        <v>0</v>
      </c>
      <c r="E54" s="17"/>
      <c r="F54" s="4">
        <v>0.25</v>
      </c>
      <c r="G54" s="4">
        <v>0.25</v>
      </c>
      <c r="H54" s="4">
        <v>0.5</v>
      </c>
      <c r="I54" s="4"/>
      <c r="J54" s="30"/>
      <c r="K54" s="30">
        <f>1-K55</f>
        <v>0.29000000000000004</v>
      </c>
      <c r="L54" s="5">
        <f t="shared" ref="L54" si="129">IF(K54&gt;K55,1,IF(K54&lt;K55,0,0.5))</f>
        <v>0</v>
      </c>
      <c r="M54" s="6">
        <f t="shared" si="75"/>
        <v>0.125</v>
      </c>
      <c r="N54" s="6">
        <f t="shared" si="76"/>
        <v>0.33300000000000002</v>
      </c>
      <c r="O54" s="19">
        <f t="shared" si="112"/>
        <v>-1</v>
      </c>
      <c r="P54" s="20">
        <f t="shared" si="113"/>
        <v>12.143177026989097</v>
      </c>
      <c r="Q54" s="31">
        <f t="shared" si="77"/>
        <v>1</v>
      </c>
      <c r="R54" s="32">
        <f>IF(P54&gt;P55,1,0)</f>
        <v>0</v>
      </c>
      <c r="S54" s="2">
        <f t="shared" si="78"/>
        <v>0.125</v>
      </c>
      <c r="T54" s="70">
        <f t="shared" si="79"/>
        <v>-0.33300000000000002</v>
      </c>
      <c r="U54" s="22">
        <f t="shared" si="80"/>
        <v>25</v>
      </c>
      <c r="V54" s="22">
        <f t="shared" si="114"/>
        <v>12.5</v>
      </c>
      <c r="W54" s="22">
        <f t="shared" si="81"/>
        <v>43.301270189221931</v>
      </c>
      <c r="X54" s="22">
        <f t="shared" si="82"/>
        <v>75</v>
      </c>
      <c r="Y54" s="22">
        <f t="shared" si="83"/>
        <v>-25</v>
      </c>
      <c r="Z54" s="22">
        <f t="shared" si="84"/>
        <v>-25</v>
      </c>
      <c r="AA54" s="22">
        <f t="shared" si="85"/>
        <v>0</v>
      </c>
      <c r="AB54" s="22">
        <f t="shared" si="86"/>
        <v>100</v>
      </c>
      <c r="AC54" s="2">
        <f t="shared" si="87"/>
        <v>1</v>
      </c>
      <c r="AD54" s="2">
        <f t="shared" si="88"/>
        <v>1</v>
      </c>
      <c r="AE54" s="2">
        <f t="shared" si="89"/>
        <v>1</v>
      </c>
      <c r="AF54" s="2">
        <f t="shared" si="90"/>
        <v>0</v>
      </c>
      <c r="AG54" s="2">
        <f t="shared" si="91"/>
        <v>3</v>
      </c>
      <c r="AH54" s="23">
        <v>100</v>
      </c>
      <c r="AI54" s="23">
        <v>0</v>
      </c>
      <c r="AJ54" s="23">
        <v>0</v>
      </c>
      <c r="AK54" s="23"/>
      <c r="AL54" s="24">
        <v>0.25</v>
      </c>
      <c r="AM54" s="24">
        <v>0.25</v>
      </c>
      <c r="AN54" s="24">
        <v>0.5</v>
      </c>
      <c r="AO54" s="24"/>
      <c r="AP54" s="24" t="s">
        <v>166</v>
      </c>
      <c r="AQ54" s="25">
        <f t="shared" si="92"/>
        <v>57.543993733715695</v>
      </c>
      <c r="AR54" s="25">
        <f t="shared" si="93"/>
        <v>0</v>
      </c>
      <c r="AS54" s="25">
        <f t="shared" si="94"/>
        <v>0</v>
      </c>
      <c r="AT54" s="25">
        <f t="shared" si="95"/>
        <v>0</v>
      </c>
      <c r="AU54" s="24">
        <f>AL54^$AU$1/(AL54^$AU$1+(1-AL54)^$AU$1)^(1/$AU$1)</f>
        <v>0.29074293416024788</v>
      </c>
      <c r="AV54" s="24">
        <f>(AL54+AM54)^$AU$1/((AL54+AM54)^$AU$1+(1-AL54-AM54)^$AU$1)^(1/$AU$1)-(AL54^$AU$1/(AL54^$AU$1+(1-AL54)^$AU$1)^(1/$AU$1))</f>
        <v>0.12989642017550829</v>
      </c>
      <c r="AW54" s="24">
        <f>+(AL54+AM54+AN54)^$AU$1/((AL54+AM54+AN54)^$AU$1+(1-AL54-AM54-AN54)^$AU$1)^(1/$AU$1)-((AL54+AM54)^$AU$1/((AL54+AM54)^$AU$1+(1-AL54-AM54)^$AU$1)^(1/$AU$1))</f>
        <v>0.57936064566424383</v>
      </c>
      <c r="AX54" s="24">
        <f>(AL54+AM54+AN54+AO54)^$AU$1/((AL54+AM54+AN54+AO54)^$AU$1+(1-AL54-AM54-AN54-AO54)^$AU$1)^(1/$AU$1)-(AL54+AM54+AN54)^$AU$1/((AL54+AM54+AN54)^$AU$1+(1-AL54-AM54-AN54)^$AU$1)^(1/$AU$1)</f>
        <v>0</v>
      </c>
      <c r="AY54" s="25">
        <f t="shared" si="104"/>
        <v>1</v>
      </c>
      <c r="AZ54" s="37">
        <f t="shared" si="116"/>
        <v>16.730509581439417</v>
      </c>
      <c r="BA54" s="37"/>
      <c r="BB54" s="66">
        <f>ABS(AZ54)^(1/$AQ$1)*SIGN(AZ54)</f>
        <v>24.566954891541677</v>
      </c>
      <c r="BC54" s="27">
        <f>B54*(BG54-BG54/4-BG54/4)</f>
        <v>18.946457081379979</v>
      </c>
      <c r="BD54" s="28">
        <f>C54*(BH54-BH54/4+BG54/4)</f>
        <v>0</v>
      </c>
      <c r="BE54" s="28">
        <f>D54*(BI54+BG54/4+BH54/4)</f>
        <v>0</v>
      </c>
      <c r="BF54" s="28"/>
      <c r="BG54" s="28">
        <f t="shared" si="96"/>
        <v>0.37892914162759955</v>
      </c>
      <c r="BH54" s="28">
        <f t="shared" si="97"/>
        <v>0.37892914162759955</v>
      </c>
      <c r="BI54" s="28">
        <f t="shared" si="98"/>
        <v>0.61557220667245816</v>
      </c>
      <c r="BJ54" s="28">
        <f t="shared" si="99"/>
        <v>0</v>
      </c>
      <c r="BK54" s="29">
        <f>SUBTOTAL(9,BG54:BI54)</f>
        <v>1.3734304899276573</v>
      </c>
      <c r="BL54" s="28">
        <f>SUBTOTAL(9,BC54:BE54)/BK54</f>
        <v>13.794987966502729</v>
      </c>
      <c r="BM54" s="44"/>
      <c r="BN54" s="83">
        <f t="shared" si="117"/>
        <v>12.143177026989097</v>
      </c>
      <c r="BO54" s="83">
        <f t="shared" si="118"/>
        <v>24.566954891541677</v>
      </c>
      <c r="BP54" s="83">
        <f t="shared" si="119"/>
        <v>13.794987966502729</v>
      </c>
    </row>
    <row r="55" spans="1:68" s="47" customFormat="1" x14ac:dyDescent="0.25">
      <c r="A55" s="2" t="s">
        <v>132</v>
      </c>
      <c r="B55" s="17">
        <v>50</v>
      </c>
      <c r="C55" s="17">
        <v>50</v>
      </c>
      <c r="D55" s="17">
        <v>0</v>
      </c>
      <c r="E55" s="17"/>
      <c r="F55" s="4">
        <v>0.25</v>
      </c>
      <c r="G55" s="4">
        <v>0.25</v>
      </c>
      <c r="H55" s="4">
        <v>0.5</v>
      </c>
      <c r="I55" s="4"/>
      <c r="J55" s="30"/>
      <c r="K55" s="30">
        <v>0.71</v>
      </c>
      <c r="L55" s="5">
        <f t="shared" ref="L55" si="130">IF(K55&gt;K54,1,IF(K55&lt;K54,0,0.5))</f>
        <v>1</v>
      </c>
      <c r="M55" s="6">
        <f t="shared" si="75"/>
        <v>0.125</v>
      </c>
      <c r="N55" s="6">
        <f t="shared" si="76"/>
        <v>0.33300000000000002</v>
      </c>
      <c r="O55" s="19">
        <f t="shared" si="112"/>
        <v>-1</v>
      </c>
      <c r="P55" s="20">
        <f t="shared" si="113"/>
        <v>18.237499999999997</v>
      </c>
      <c r="Q55" s="31">
        <f t="shared" si="77"/>
        <v>1</v>
      </c>
      <c r="R55" s="32">
        <f>IF(P55&gt;P54,1,0)</f>
        <v>1</v>
      </c>
      <c r="S55" s="2">
        <f t="shared" si="78"/>
        <v>0.125</v>
      </c>
      <c r="T55" s="70">
        <f t="shared" si="79"/>
        <v>-0.33300000000000002</v>
      </c>
      <c r="U55" s="22">
        <f t="shared" si="80"/>
        <v>25</v>
      </c>
      <c r="V55" s="22">
        <f t="shared" si="114"/>
        <v>12.5</v>
      </c>
      <c r="W55" s="22">
        <f t="shared" si="81"/>
        <v>25</v>
      </c>
      <c r="X55" s="22">
        <f t="shared" si="82"/>
        <v>25</v>
      </c>
      <c r="Y55" s="22">
        <f t="shared" si="83"/>
        <v>25</v>
      </c>
      <c r="Z55" s="22">
        <f t="shared" si="84"/>
        <v>-25</v>
      </c>
      <c r="AA55" s="22">
        <f t="shared" si="85"/>
        <v>0</v>
      </c>
      <c r="AB55" s="22">
        <f t="shared" si="86"/>
        <v>100</v>
      </c>
      <c r="AC55" s="2">
        <f t="shared" si="87"/>
        <v>1</v>
      </c>
      <c r="AD55" s="2">
        <f t="shared" si="88"/>
        <v>1</v>
      </c>
      <c r="AE55" s="2">
        <f t="shared" si="89"/>
        <v>1</v>
      </c>
      <c r="AF55" s="2">
        <f t="shared" si="90"/>
        <v>0</v>
      </c>
      <c r="AG55" s="2">
        <f t="shared" si="91"/>
        <v>3</v>
      </c>
      <c r="AH55" s="23">
        <v>50</v>
      </c>
      <c r="AI55" s="23">
        <v>50</v>
      </c>
      <c r="AJ55" s="23">
        <v>0</v>
      </c>
      <c r="AK55" s="23"/>
      <c r="AL55" s="24">
        <v>0.25</v>
      </c>
      <c r="AM55" s="24">
        <v>0.25</v>
      </c>
      <c r="AN55" s="24">
        <v>0.5</v>
      </c>
      <c r="AO55" s="24"/>
      <c r="AP55" s="24" t="s">
        <v>166</v>
      </c>
      <c r="AQ55" s="25">
        <f t="shared" si="92"/>
        <v>31.267532059704937</v>
      </c>
      <c r="AR55" s="25">
        <f t="shared" si="93"/>
        <v>31.267532059704937</v>
      </c>
      <c r="AS55" s="25">
        <f t="shared" si="94"/>
        <v>0</v>
      </c>
      <c r="AT55" s="25">
        <f t="shared" si="95"/>
        <v>0</v>
      </c>
      <c r="AU55" s="24">
        <f>AL55^$AU$1/(AL55^$AU$1+(1-AL55)^$AU$1)^(1/$AU$1)</f>
        <v>0.29074293416024788</v>
      </c>
      <c r="AV55" s="24">
        <f>(AL55+AM55)^$AU$1/((AL55+AM55)^$AU$1+(1-AL55-AM55)^$AU$1)^(1/$AU$1)-(AL55^$AU$1/(AL55^$AU$1+(1-AL55)^$AU$1)^(1/$AU$1))</f>
        <v>0.12989642017550829</v>
      </c>
      <c r="AW55" s="24">
        <f>+(AL55+AM55+AN55)^$AU$1/((AL55+AM55+AN55)^$AU$1+(1-AL55-AM55-AN55)^$AU$1)^(1/$AU$1)-((AL55+AM55)^$AU$1/((AL55+AM55)^$AU$1+(1-AL55-AM55)^$AU$1)^(1/$AU$1))</f>
        <v>0.57936064566424383</v>
      </c>
      <c r="AX55" s="24">
        <f>(AL55+AM55+AN55+AO55)^$AU$1/((AL55+AM55+AN55+AO55)^$AU$1+(1-AL55-AM55-AN55-AO55)^$AU$1)^(1/$AU$1)-(AL55+AM55+AN55)^$AU$1/((AL55+AM55+AN55)^$AU$1+(1-AL55-AM55-AN55)^$AU$1)^(1/$AU$1)</f>
        <v>0</v>
      </c>
      <c r="AY55" s="25">
        <f t="shared" si="104"/>
        <v>1</v>
      </c>
      <c r="AZ55" s="37">
        <f t="shared" si="116"/>
        <v>13.152354497266842</v>
      </c>
      <c r="BA55" s="37"/>
      <c r="BB55" s="66">
        <f>ABS(AZ55)^(1/$AQ$1)*SIGN(AZ55)</f>
        <v>18.689379946742545</v>
      </c>
      <c r="BC55" s="27">
        <f>B55*(BG55-BG55/4-BG55/4)</f>
        <v>9.4732285406899894</v>
      </c>
      <c r="BD55" s="28">
        <f>C55*(BH55-BH55/4+BG55/4)</f>
        <v>18.946457081379979</v>
      </c>
      <c r="BE55" s="28">
        <f>D55*(BI55+BG55/4+BH55/4)</f>
        <v>0</v>
      </c>
      <c r="BF55" s="28"/>
      <c r="BG55" s="28">
        <f t="shared" si="96"/>
        <v>0.37892914162759955</v>
      </c>
      <c r="BH55" s="28">
        <f t="shared" si="97"/>
        <v>0.37892914162759955</v>
      </c>
      <c r="BI55" s="28">
        <f t="shared" si="98"/>
        <v>0.61557220667245816</v>
      </c>
      <c r="BJ55" s="28">
        <f t="shared" si="99"/>
        <v>0</v>
      </c>
      <c r="BK55" s="29">
        <f>SUBTOTAL(9,BG55:BI55)</f>
        <v>1.3734304899276573</v>
      </c>
      <c r="BL55" s="28">
        <f>SUBTOTAL(9,BC55:BE55)/BK55</f>
        <v>20.692481949754093</v>
      </c>
      <c r="BM55" s="44"/>
      <c r="BN55" s="83">
        <f t="shared" si="117"/>
        <v>18.237499999999997</v>
      </c>
      <c r="BO55" s="83">
        <f t="shared" si="118"/>
        <v>18.689379946742545</v>
      </c>
      <c r="BP55" s="83">
        <f t="shared" si="119"/>
        <v>20.692481949754093</v>
      </c>
    </row>
    <row r="56" spans="1:68" s="47" customFormat="1" x14ac:dyDescent="0.25">
      <c r="A56" s="2" t="s">
        <v>133</v>
      </c>
      <c r="B56" s="17">
        <v>-50</v>
      </c>
      <c r="C56" s="17">
        <v>-50</v>
      </c>
      <c r="D56" s="17">
        <v>0</v>
      </c>
      <c r="E56" s="17"/>
      <c r="F56" s="4">
        <v>0.25</v>
      </c>
      <c r="G56" s="4">
        <v>0.25</v>
      </c>
      <c r="H56" s="4">
        <v>0.5</v>
      </c>
      <c r="I56" s="4"/>
      <c r="J56" s="30"/>
      <c r="K56" s="30">
        <f>1-K57</f>
        <v>0.35</v>
      </c>
      <c r="L56" s="5">
        <f t="shared" ref="L56" si="131">IF(K56&gt;K57,1,IF(K56&lt;K57,0,0.5))</f>
        <v>0</v>
      </c>
      <c r="M56" s="6">
        <f t="shared" si="75"/>
        <v>0.125</v>
      </c>
      <c r="N56" s="6">
        <f t="shared" si="76"/>
        <v>0.33300000000000002</v>
      </c>
      <c r="O56" s="19">
        <f t="shared" si="112"/>
        <v>1</v>
      </c>
      <c r="P56" s="20">
        <f t="shared" si="113"/>
        <v>-18.237499999999997</v>
      </c>
      <c r="Q56" s="31">
        <f t="shared" si="77"/>
        <v>1</v>
      </c>
      <c r="R56" s="32">
        <f>IF(P56&gt;P57,1,0)</f>
        <v>0</v>
      </c>
      <c r="S56" s="2">
        <f t="shared" si="78"/>
        <v>0.125</v>
      </c>
      <c r="T56" s="70">
        <f t="shared" si="79"/>
        <v>0.33300000000000002</v>
      </c>
      <c r="U56" s="22">
        <f t="shared" si="80"/>
        <v>-25</v>
      </c>
      <c r="V56" s="22">
        <f t="shared" si="114"/>
        <v>-12.5</v>
      </c>
      <c r="W56" s="22">
        <f t="shared" si="81"/>
        <v>25</v>
      </c>
      <c r="X56" s="22">
        <f t="shared" si="82"/>
        <v>-25</v>
      </c>
      <c r="Y56" s="22">
        <f t="shared" si="83"/>
        <v>-25</v>
      </c>
      <c r="Z56" s="22">
        <f t="shared" si="84"/>
        <v>25</v>
      </c>
      <c r="AA56" s="22">
        <f t="shared" si="85"/>
        <v>0</v>
      </c>
      <c r="AB56" s="22">
        <f t="shared" si="86"/>
        <v>-100</v>
      </c>
      <c r="AC56" s="2">
        <f t="shared" si="87"/>
        <v>1</v>
      </c>
      <c r="AD56" s="2">
        <f t="shared" si="88"/>
        <v>1</v>
      </c>
      <c r="AE56" s="2">
        <f t="shared" si="89"/>
        <v>1</v>
      </c>
      <c r="AF56" s="2">
        <f t="shared" si="90"/>
        <v>0</v>
      </c>
      <c r="AG56" s="2">
        <f t="shared" si="91"/>
        <v>3</v>
      </c>
      <c r="AH56" s="23">
        <v>-50</v>
      </c>
      <c r="AI56" s="23">
        <v>-50</v>
      </c>
      <c r="AJ56" s="23">
        <v>0</v>
      </c>
      <c r="AK56" s="23"/>
      <c r="AL56" s="24">
        <v>0.25</v>
      </c>
      <c r="AM56" s="24">
        <v>0.25</v>
      </c>
      <c r="AN56" s="24">
        <v>0.5</v>
      </c>
      <c r="AO56" s="24"/>
      <c r="AP56" s="24" t="s">
        <v>164</v>
      </c>
      <c r="AQ56" s="25">
        <f t="shared" si="92"/>
        <v>-31.267532059704937</v>
      </c>
      <c r="AR56" s="25">
        <f t="shared" si="93"/>
        <v>-31.267532059704937</v>
      </c>
      <c r="AS56" s="25">
        <f t="shared" si="94"/>
        <v>0</v>
      </c>
      <c r="AT56" s="25">
        <f t="shared" si="95"/>
        <v>0</v>
      </c>
      <c r="AU56" s="24">
        <f>AL56^$AW$1/(AL56^$AW$1+(1-AL56)^$AW$1)^(1/$AW$1)</f>
        <v>0.29351854999041305</v>
      </c>
      <c r="AV56" s="24">
        <f>(AL56+AM56)^$AW$1/((AL56+AM56)^$AW$1+(1-AL56-AM56)^$AW$1)^(1/$AW$1)-(AL56^$AW$1/(AL56^$AW$1+(1-AL56)^$AW$1)^(1/$AW$1))</f>
        <v>0.16046899953361654</v>
      </c>
      <c r="AW56" s="24">
        <f>+(AL56+AM56+AN56)^$AW$1/((AL56+AM56+AN56)^$AW$1+(1-AL56-AM56-AN56)^$AW$1)^(1/$AW$1)-((AL56+AM56)^$AW$1/((AL56+AM56)^$AW$1+(1-AL56-AM56)^$AW$1)^(1/$AW$1))</f>
        <v>0.54601245047597047</v>
      </c>
      <c r="AX56" s="24">
        <f>(AL56+AM56+AN56+AO56)^$AW$1/((AL56+AM56+AN56+AO56)^$AW$1+(1-AL56-AM56-AN56-AO56)^$AW$1)^(1/$AW$1)-(AL56+AM56+AN56)^$AW$1/((AL56+AM56+AN56)^$AW$1+(1-AL56-AM56-AN56)^$AW$1)^(1/$AW$1)</f>
        <v>0</v>
      </c>
      <c r="AY56" s="25">
        <f t="shared" si="104"/>
        <v>1</v>
      </c>
      <c r="AZ56" s="37">
        <f t="shared" si="116"/>
        <v>-14.195070259449476</v>
      </c>
      <c r="BA56" s="37"/>
      <c r="BB56" s="26">
        <f>ABS(AZ56)^(1/$AQ$1)*SIGN(AZ56)</f>
        <v>-20.382019458017552</v>
      </c>
      <c r="BC56" s="27">
        <f>B56*(BG56-BG56/4-BG56/4)</f>
        <v>-9.4732285406899894</v>
      </c>
      <c r="BD56" s="28">
        <f>C56*(BH56-BH56/4+BG56/4)</f>
        <v>-18.946457081379979</v>
      </c>
      <c r="BE56" s="28">
        <f>D56*(BI56+BG56/4+BH56/4)</f>
        <v>0</v>
      </c>
      <c r="BF56" s="28"/>
      <c r="BG56" s="28">
        <f t="shared" si="96"/>
        <v>0.37892914162759955</v>
      </c>
      <c r="BH56" s="28">
        <f t="shared" si="97"/>
        <v>0.37892914162759955</v>
      </c>
      <c r="BI56" s="28">
        <f t="shared" si="98"/>
        <v>0.61557220667245816</v>
      </c>
      <c r="BJ56" s="28">
        <f t="shared" si="99"/>
        <v>0</v>
      </c>
      <c r="BK56" s="29">
        <f>SUBTOTAL(9,BG56:BI56)</f>
        <v>1.3734304899276573</v>
      </c>
      <c r="BL56" s="28">
        <f>SUBTOTAL(9,BC56:BE56)/BK56</f>
        <v>-20.692481949754093</v>
      </c>
      <c r="BM56" s="44"/>
      <c r="BN56" s="83">
        <f t="shared" si="117"/>
        <v>-18.237499999999997</v>
      </c>
      <c r="BO56" s="83">
        <f t="shared" si="118"/>
        <v>-20.382019458017552</v>
      </c>
      <c r="BP56" s="83">
        <f t="shared" si="119"/>
        <v>-20.692481949754093</v>
      </c>
    </row>
    <row r="57" spans="1:68" s="47" customFormat="1" x14ac:dyDescent="0.25">
      <c r="A57" s="2" t="s">
        <v>134</v>
      </c>
      <c r="B57" s="17">
        <v>-100</v>
      </c>
      <c r="C57" s="17">
        <v>0</v>
      </c>
      <c r="D57" s="17">
        <v>0</v>
      </c>
      <c r="E57" s="17"/>
      <c r="F57" s="4">
        <v>0.25</v>
      </c>
      <c r="G57" s="4">
        <v>0.25</v>
      </c>
      <c r="H57" s="4">
        <v>0.5</v>
      </c>
      <c r="I57" s="4"/>
      <c r="J57" s="30"/>
      <c r="K57" s="30">
        <v>0.65</v>
      </c>
      <c r="L57" s="5">
        <f t="shared" ref="L57" si="132">IF(K57&gt;K56,1,IF(K57&lt;K56,0,0.5))</f>
        <v>1</v>
      </c>
      <c r="M57" s="6">
        <f t="shared" si="75"/>
        <v>0.125</v>
      </c>
      <c r="N57" s="6">
        <f t="shared" si="76"/>
        <v>0.33300000000000002</v>
      </c>
      <c r="O57" s="19">
        <f t="shared" si="112"/>
        <v>1</v>
      </c>
      <c r="P57" s="20">
        <f t="shared" si="113"/>
        <v>-12.143177026989097</v>
      </c>
      <c r="Q57" s="31">
        <f t="shared" si="77"/>
        <v>1</v>
      </c>
      <c r="R57" s="32">
        <f>IF(P57&gt;P56,1,0)</f>
        <v>1</v>
      </c>
      <c r="S57" s="2">
        <f t="shared" si="78"/>
        <v>0.125</v>
      </c>
      <c r="T57" s="70">
        <f t="shared" si="79"/>
        <v>0.33300000000000002</v>
      </c>
      <c r="U57" s="22">
        <f t="shared" si="80"/>
        <v>-25</v>
      </c>
      <c r="V57" s="22">
        <f t="shared" si="114"/>
        <v>-12.5</v>
      </c>
      <c r="W57" s="22">
        <f t="shared" si="81"/>
        <v>43.301270189221931</v>
      </c>
      <c r="X57" s="22">
        <f t="shared" si="82"/>
        <v>-75</v>
      </c>
      <c r="Y57" s="22">
        <f t="shared" si="83"/>
        <v>25</v>
      </c>
      <c r="Z57" s="22">
        <f t="shared" si="84"/>
        <v>25</v>
      </c>
      <c r="AA57" s="22">
        <f t="shared" si="85"/>
        <v>0</v>
      </c>
      <c r="AB57" s="22">
        <f t="shared" si="86"/>
        <v>-100</v>
      </c>
      <c r="AC57" s="2">
        <f t="shared" si="87"/>
        <v>1</v>
      </c>
      <c r="AD57" s="2">
        <f t="shared" si="88"/>
        <v>1</v>
      </c>
      <c r="AE57" s="2">
        <f t="shared" si="89"/>
        <v>1</v>
      </c>
      <c r="AF57" s="2">
        <f t="shared" si="90"/>
        <v>0</v>
      </c>
      <c r="AG57" s="2">
        <f t="shared" si="91"/>
        <v>3</v>
      </c>
      <c r="AH57" s="23">
        <v>-100</v>
      </c>
      <c r="AI57" s="23">
        <v>0</v>
      </c>
      <c r="AJ57" s="23">
        <v>0</v>
      </c>
      <c r="AK57" s="23"/>
      <c r="AL57" s="24">
        <v>0.25</v>
      </c>
      <c r="AM57" s="24">
        <v>0.25</v>
      </c>
      <c r="AN57" s="24">
        <v>0.5</v>
      </c>
      <c r="AO57" s="24"/>
      <c r="AP57" s="24" t="s">
        <v>164</v>
      </c>
      <c r="AQ57" s="25">
        <f t="shared" si="92"/>
        <v>-57.543993733715695</v>
      </c>
      <c r="AR57" s="25">
        <f t="shared" si="93"/>
        <v>0</v>
      </c>
      <c r="AS57" s="25">
        <f t="shared" si="94"/>
        <v>0</v>
      </c>
      <c r="AT57" s="25">
        <f t="shared" si="95"/>
        <v>0</v>
      </c>
      <c r="AU57" s="24">
        <f>AL57^$AW$1/(AL57^$AW$1+(1-AL57)^$AW$1)^(1/$AW$1)</f>
        <v>0.29351854999041305</v>
      </c>
      <c r="AV57" s="24">
        <f>(AL57+AM57)^$AW$1/((AL57+AM57)^$AW$1+(1-AL57-AM57)^$AW$1)^(1/$AW$1)-(AL57^$AW$1/(AL57^$AW$1+(1-AL57)^$AW$1)^(1/$AW$1))</f>
        <v>0.16046899953361654</v>
      </c>
      <c r="AW57" s="24">
        <f>+(AL57+AM57+AN57)^$AW$1/((AL57+AM57+AN57)^$AW$1+(1-AL57-AM57-AN57)^$AW$1)^(1/$AW$1)-((AL57+AM57)^$AW$1/((AL57+AM57)^$AW$1+(1-AL57-AM57)^$AW$1)^(1/$AW$1))</f>
        <v>0.54601245047597047</v>
      </c>
      <c r="AX57" s="24">
        <f>(AL57+AM57+AN57+AO57)^$AW$1/((AL57+AM57+AN57+AO57)^$AW$1+(1-AL57-AM57-AN57-AO57)^$AW$1)^(1/$AW$1)-(AL57+AM57+AN57)^$AW$1/((AL57+AM57+AN57)^$AW$1+(1-AL57-AM57-AN57)^$AW$1)^(1/$AW$1)</f>
        <v>0</v>
      </c>
      <c r="AY57" s="25">
        <f t="shared" si="104"/>
        <v>1</v>
      </c>
      <c r="AZ57" s="37">
        <f t="shared" si="116"/>
        <v>-16.890229601377644</v>
      </c>
      <c r="BA57" s="37"/>
      <c r="BB57" s="26">
        <f>ABS(AZ57)^(1/$AQ$1)*SIGN(AZ57)</f>
        <v>-24.833641165292548</v>
      </c>
      <c r="BC57" s="27">
        <f>B57*(BG57-BG57/4-BG57/4)</f>
        <v>-18.946457081379979</v>
      </c>
      <c r="BD57" s="28">
        <f>C57*(BH57-BH57/4+BG57/4)</f>
        <v>0</v>
      </c>
      <c r="BE57" s="28">
        <f>D57*(BI57+BG57/4+BH57/4)</f>
        <v>0</v>
      </c>
      <c r="BF57" s="28"/>
      <c r="BG57" s="28">
        <f t="shared" si="96"/>
        <v>0.37892914162759955</v>
      </c>
      <c r="BH57" s="28">
        <f t="shared" si="97"/>
        <v>0.37892914162759955</v>
      </c>
      <c r="BI57" s="28">
        <f t="shared" si="98"/>
        <v>0.61557220667245816</v>
      </c>
      <c r="BJ57" s="28">
        <f t="shared" si="99"/>
        <v>0</v>
      </c>
      <c r="BK57" s="29">
        <f>SUBTOTAL(9,BG57:BI57)</f>
        <v>1.3734304899276573</v>
      </c>
      <c r="BL57" s="28">
        <f>SUBTOTAL(9,BC57:BE57)/BK57</f>
        <v>-13.794987966502729</v>
      </c>
      <c r="BM57" s="44"/>
      <c r="BN57" s="83">
        <f t="shared" si="117"/>
        <v>-12.143177026989097</v>
      </c>
      <c r="BO57" s="83">
        <f t="shared" si="118"/>
        <v>-24.833641165292548</v>
      </c>
      <c r="BP57" s="83">
        <f t="shared" si="119"/>
        <v>-13.794987966502729</v>
      </c>
    </row>
    <row r="58" spans="1:68" s="47" customFormat="1" x14ac:dyDescent="0.25">
      <c r="A58" s="2" t="s">
        <v>135</v>
      </c>
      <c r="B58" s="17">
        <v>100</v>
      </c>
      <c r="C58" s="17">
        <v>0</v>
      </c>
      <c r="D58" s="17">
        <v>-50</v>
      </c>
      <c r="E58" s="17">
        <v>-50</v>
      </c>
      <c r="F58" s="4">
        <v>0.25</v>
      </c>
      <c r="G58" s="4">
        <v>0.25</v>
      </c>
      <c r="H58" s="4">
        <v>0.25</v>
      </c>
      <c r="I58" s="4">
        <v>0.25</v>
      </c>
      <c r="J58" s="30"/>
      <c r="K58" s="30">
        <f>1-K59</f>
        <v>0.48</v>
      </c>
      <c r="L58" s="5">
        <f t="shared" ref="L58" si="133">IF(K58&gt;K59,1,IF(K58&lt;K59,0,0.5))</f>
        <v>0</v>
      </c>
      <c r="M58" s="6">
        <f t="shared" si="75"/>
        <v>0.125</v>
      </c>
      <c r="N58" s="6">
        <f t="shared" si="76"/>
        <v>0.33300000000000002</v>
      </c>
      <c r="O58" s="19">
        <f t="shared" si="112"/>
        <v>-1</v>
      </c>
      <c r="P58" s="20">
        <f t="shared" si="113"/>
        <v>-20.39200210866996</v>
      </c>
      <c r="Q58" s="48">
        <f t="shared" si="77"/>
        <v>1</v>
      </c>
      <c r="R58" s="32">
        <f>IF(P58&gt;P59,1,0)</f>
        <v>0</v>
      </c>
      <c r="S58" s="2">
        <f t="shared" si="78"/>
        <v>0.125</v>
      </c>
      <c r="T58" s="70">
        <f t="shared" si="79"/>
        <v>-0.33300000000000002</v>
      </c>
      <c r="U58" s="22">
        <f t="shared" si="80"/>
        <v>0</v>
      </c>
      <c r="V58" s="22">
        <f t="shared" si="114"/>
        <v>0</v>
      </c>
      <c r="W58" s="22">
        <f t="shared" si="81"/>
        <v>61.237243569579455</v>
      </c>
      <c r="X58" s="22">
        <f t="shared" si="82"/>
        <v>100</v>
      </c>
      <c r="Y58" s="22">
        <f t="shared" si="83"/>
        <v>0</v>
      </c>
      <c r="Z58" s="22">
        <f t="shared" si="84"/>
        <v>-50</v>
      </c>
      <c r="AA58" s="22">
        <f t="shared" si="85"/>
        <v>-50</v>
      </c>
      <c r="AB58" s="22">
        <f t="shared" si="86"/>
        <v>0</v>
      </c>
      <c r="AC58" s="2">
        <f t="shared" si="87"/>
        <v>1</v>
      </c>
      <c r="AD58" s="2">
        <f t="shared" si="88"/>
        <v>1</v>
      </c>
      <c r="AE58" s="2">
        <f t="shared" si="89"/>
        <v>1</v>
      </c>
      <c r="AF58" s="2">
        <f t="shared" si="90"/>
        <v>1</v>
      </c>
      <c r="AG58" s="2">
        <f t="shared" si="91"/>
        <v>4</v>
      </c>
      <c r="AH58" s="23">
        <v>100</v>
      </c>
      <c r="AI58" s="23">
        <v>0</v>
      </c>
      <c r="AJ58" s="23">
        <v>-50</v>
      </c>
      <c r="AK58" s="23">
        <v>-50</v>
      </c>
      <c r="AL58" s="24">
        <v>0.25</v>
      </c>
      <c r="AM58" s="24">
        <v>0.25</v>
      </c>
      <c r="AN58" s="24">
        <v>0.25</v>
      </c>
      <c r="AO58" s="24">
        <v>0.25</v>
      </c>
      <c r="AP58" s="24" t="s">
        <v>167</v>
      </c>
      <c r="AQ58" s="25">
        <f t="shared" si="92"/>
        <v>57.543993733715695</v>
      </c>
      <c r="AR58" s="25">
        <f t="shared" si="93"/>
        <v>0</v>
      </c>
      <c r="AS58" s="25">
        <f t="shared" si="94"/>
        <v>-31.267532059704937</v>
      </c>
      <c r="AT58" s="25">
        <f t="shared" si="95"/>
        <v>-31.267532059704937</v>
      </c>
      <c r="AU58" s="24">
        <f t="shared" ref="AU58:AU86" si="134">AL58^$AU$1/(AL58^$AU$1+(1-AL58)^$AU$1)^(1/$AU$1)</f>
        <v>0.29074293416024788</v>
      </c>
      <c r="AV58" s="24">
        <f t="shared" ref="AV58:AV86" si="135">(AL58+AM58)^$AU$1/((AL58+AM58)^$AU$1+(1-AL58-AM58)^$AU$1)^(1/$AU$1)-(AL58^$AU$1/(AL58^$AU$1+(1-AL58)^$AU$1)^(1/$AU$1))</f>
        <v>0.12989642017550829</v>
      </c>
      <c r="AW58" s="24">
        <f t="shared" ref="AW58:AW63" si="136">AN58^$AW$1/(AN58^$AW$1+(1-AN58)^$AW$1)^(1/$AW$1)</f>
        <v>0.29351854999041305</v>
      </c>
      <c r="AX58" s="24">
        <f t="shared" ref="AX58:AX63" si="137">(AN58+AO58)^$AW$1/((AN58+AO58)^$AW$1+(1-AN58-AO58)^$AW$1)^(1/$AW$1)-(AN58^$AW$1/(AN58^$AW$1+(1-AN58)^$AW$1)^(1/$AW$1))</f>
        <v>0.16046899953361654</v>
      </c>
      <c r="AY58" s="25">
        <f t="shared" si="104"/>
        <v>0.80283739649363739</v>
      </c>
      <c r="AZ58" s="37">
        <f t="shared" ref="AZ58:AZ63" si="138">SUMPRODUCT(AQ58:AR58,AU58:AV58)</f>
        <v>16.730509581439417</v>
      </c>
      <c r="BA58" s="37">
        <f t="shared" ref="BA58:BA63" si="139">SUMPRODUCT(AS58:AT58,AW58:AX58)</f>
        <v>-14.195070259449476</v>
      </c>
      <c r="BB58" s="66">
        <f t="shared" ref="BB58:BB63" si="140">ABS(AZ58/2.25+BA58)^(1/$AQ$1)*SIGN(AZ58/2.25+BA58)</f>
        <v>-8.7714073239361294</v>
      </c>
      <c r="BC58" s="27">
        <f>B58*(BG58-BG58/5-BG58/5-BG58/5)</f>
        <v>15.157165665103983</v>
      </c>
      <c r="BD58" s="28">
        <f>C58*(BH58-BH58/5-BH58/5+BG58/5)</f>
        <v>0</v>
      </c>
      <c r="BE58" s="28">
        <f>D58*(BI58-BI58/5+BH58/5+BG58/5)</f>
        <v>-22.735748497655976</v>
      </c>
      <c r="BF58" s="28">
        <f>E58*(BJ58+BH58/5+BI58/5+BG58/5)</f>
        <v>-30.314331330207967</v>
      </c>
      <c r="BG58" s="28">
        <f t="shared" si="96"/>
        <v>0.37892914162759955</v>
      </c>
      <c r="BH58" s="28">
        <f t="shared" si="97"/>
        <v>0.37892914162759955</v>
      </c>
      <c r="BI58" s="28">
        <f t="shared" si="98"/>
        <v>0.37892914162759955</v>
      </c>
      <c r="BJ58" s="28">
        <f t="shared" si="99"/>
        <v>0.37892914162759955</v>
      </c>
      <c r="BK58" s="29">
        <f t="shared" ref="BK58:BK59" si="141">SUBTOTAL(9,BG58:BJ58)</f>
        <v>1.5157165665103982</v>
      </c>
      <c r="BL58" s="33">
        <f>SUBTOTAL(9,BC58:BF58)/BK58</f>
        <v>-25</v>
      </c>
      <c r="BM58" s="44"/>
      <c r="BN58" s="83">
        <f t="shared" si="117"/>
        <v>-20.39200210866996</v>
      </c>
      <c r="BO58" s="83">
        <f t="shared" si="118"/>
        <v>-8.7714073239361294</v>
      </c>
      <c r="BP58" s="83">
        <f t="shared" si="119"/>
        <v>-25</v>
      </c>
    </row>
    <row r="59" spans="1:68" s="47" customFormat="1" x14ac:dyDescent="0.25">
      <c r="A59" s="2" t="s">
        <v>136</v>
      </c>
      <c r="B59" s="17">
        <v>50</v>
      </c>
      <c r="C59" s="17">
        <v>50</v>
      </c>
      <c r="D59" s="17">
        <v>0</v>
      </c>
      <c r="E59" s="17">
        <v>-100</v>
      </c>
      <c r="F59" s="4">
        <v>0.25</v>
      </c>
      <c r="G59" s="4">
        <v>0.25</v>
      </c>
      <c r="H59" s="4">
        <v>0.25</v>
      </c>
      <c r="I59" s="4">
        <v>0.25</v>
      </c>
      <c r="J59" s="30"/>
      <c r="K59" s="30">
        <v>0.52</v>
      </c>
      <c r="L59" s="5">
        <f t="shared" ref="L59" si="142">IF(K59&gt;K58,1,IF(K59&lt;K58,0,0.5))</f>
        <v>1</v>
      </c>
      <c r="M59" s="6">
        <f t="shared" si="75"/>
        <v>0.125</v>
      </c>
      <c r="N59" s="6">
        <f t="shared" si="76"/>
        <v>0.33300000000000002</v>
      </c>
      <c r="O59" s="19">
        <f t="shared" si="112"/>
        <v>-1</v>
      </c>
      <c r="P59" s="20">
        <f t="shared" si="113"/>
        <v>-20.39200210866996</v>
      </c>
      <c r="Q59" s="48">
        <f t="shared" si="77"/>
        <v>0</v>
      </c>
      <c r="R59" s="32">
        <f>IF(P59&gt;P58,1,0)</f>
        <v>0</v>
      </c>
      <c r="S59" s="2">
        <f t="shared" si="78"/>
        <v>0.125</v>
      </c>
      <c r="T59" s="70">
        <f t="shared" si="79"/>
        <v>-0.33300000000000002</v>
      </c>
      <c r="U59" s="22">
        <f t="shared" si="80"/>
        <v>0</v>
      </c>
      <c r="V59" s="22">
        <f t="shared" si="114"/>
        <v>0</v>
      </c>
      <c r="W59" s="22">
        <f t="shared" si="81"/>
        <v>61.237243569579455</v>
      </c>
      <c r="X59" s="22">
        <f t="shared" si="82"/>
        <v>50</v>
      </c>
      <c r="Y59" s="22">
        <f t="shared" si="83"/>
        <v>50</v>
      </c>
      <c r="Z59" s="22">
        <f t="shared" si="84"/>
        <v>0</v>
      </c>
      <c r="AA59" s="22">
        <f t="shared" si="85"/>
        <v>-100</v>
      </c>
      <c r="AB59" s="22">
        <f t="shared" si="86"/>
        <v>0</v>
      </c>
      <c r="AC59" s="2">
        <f t="shared" si="87"/>
        <v>1</v>
      </c>
      <c r="AD59" s="2">
        <f t="shared" si="88"/>
        <v>1</v>
      </c>
      <c r="AE59" s="2">
        <f t="shared" si="89"/>
        <v>1</v>
      </c>
      <c r="AF59" s="2">
        <f t="shared" si="90"/>
        <v>1</v>
      </c>
      <c r="AG59" s="2">
        <f t="shared" si="91"/>
        <v>4</v>
      </c>
      <c r="AH59" s="23">
        <v>50</v>
      </c>
      <c r="AI59" s="23">
        <v>50</v>
      </c>
      <c r="AJ59" s="23">
        <v>-100</v>
      </c>
      <c r="AK59" s="23">
        <v>0</v>
      </c>
      <c r="AL59" s="24">
        <v>0.25</v>
      </c>
      <c r="AM59" s="24">
        <v>0.25</v>
      </c>
      <c r="AN59" s="24">
        <v>0.25</v>
      </c>
      <c r="AO59" s="24">
        <v>0.25</v>
      </c>
      <c r="AP59" s="24" t="s">
        <v>167</v>
      </c>
      <c r="AQ59" s="25">
        <f t="shared" si="92"/>
        <v>31.267532059704937</v>
      </c>
      <c r="AR59" s="25">
        <f t="shared" si="93"/>
        <v>31.267532059704937</v>
      </c>
      <c r="AS59" s="25">
        <f t="shared" si="94"/>
        <v>-57.543993733715695</v>
      </c>
      <c r="AT59" s="25">
        <f t="shared" si="95"/>
        <v>0</v>
      </c>
      <c r="AU59" s="24">
        <f t="shared" si="134"/>
        <v>0.29074293416024788</v>
      </c>
      <c r="AV59" s="24">
        <f t="shared" si="135"/>
        <v>0.12989642017550829</v>
      </c>
      <c r="AW59" s="24">
        <f t="shared" si="136"/>
        <v>0.29351854999041305</v>
      </c>
      <c r="AX59" s="24">
        <f t="shared" si="137"/>
        <v>0.16046899953361654</v>
      </c>
      <c r="AY59" s="25">
        <f t="shared" si="104"/>
        <v>0.80283739649363739</v>
      </c>
      <c r="AZ59" s="37">
        <f t="shared" si="138"/>
        <v>13.152354497266842</v>
      </c>
      <c r="BA59" s="37">
        <f t="shared" si="139"/>
        <v>-16.890229601377644</v>
      </c>
      <c r="BB59" s="66">
        <f t="shared" si="140"/>
        <v>-15.325121138781341</v>
      </c>
      <c r="BC59" s="27">
        <f>B59*(BG59-BG59/5-BG59/5-BG59/5)</f>
        <v>7.5785828325519917</v>
      </c>
      <c r="BD59" s="28">
        <f>C59*(BH59-BH59/5-BH59/5+BG59/5)</f>
        <v>15.157165665103983</v>
      </c>
      <c r="BE59" s="28">
        <f>D59*(BI59-BI59/5+BH59/5+BG59/5)</f>
        <v>0</v>
      </c>
      <c r="BF59" s="28">
        <f>E59*(BJ59+BH59/5+BI59/5+BG59/5)</f>
        <v>-60.628662660415934</v>
      </c>
      <c r="BG59" s="28">
        <f t="shared" si="96"/>
        <v>0.37892914162759955</v>
      </c>
      <c r="BH59" s="28">
        <f t="shared" si="97"/>
        <v>0.37892914162759955</v>
      </c>
      <c r="BI59" s="28">
        <f t="shared" si="98"/>
        <v>0.37892914162759955</v>
      </c>
      <c r="BJ59" s="28">
        <f t="shared" si="99"/>
        <v>0.37892914162759955</v>
      </c>
      <c r="BK59" s="29">
        <f t="shared" si="141"/>
        <v>1.5157165665103982</v>
      </c>
      <c r="BL59" s="33">
        <f>SUBTOTAL(9,BC59:BF59)/BK59</f>
        <v>-25</v>
      </c>
      <c r="BM59" s="44"/>
      <c r="BN59" s="83">
        <f t="shared" si="117"/>
        <v>-20.39200210866996</v>
      </c>
      <c r="BO59" s="83">
        <f t="shared" si="118"/>
        <v>-15.325121138781341</v>
      </c>
      <c r="BP59" s="83">
        <f t="shared" si="119"/>
        <v>-25</v>
      </c>
    </row>
    <row r="60" spans="1:68" s="47" customFormat="1" x14ac:dyDescent="0.25">
      <c r="A60" s="2" t="s">
        <v>137</v>
      </c>
      <c r="B60" s="17">
        <v>100</v>
      </c>
      <c r="C60" s="17">
        <v>0</v>
      </c>
      <c r="D60" s="17">
        <v>-50</v>
      </c>
      <c r="E60" s="17"/>
      <c r="F60" s="4">
        <v>0.25</v>
      </c>
      <c r="G60" s="4">
        <v>0.25</v>
      </c>
      <c r="H60" s="4">
        <v>0.5</v>
      </c>
      <c r="I60" s="4"/>
      <c r="J60" s="30"/>
      <c r="K60" s="30">
        <f>1-K61</f>
        <v>0.76</v>
      </c>
      <c r="L60" s="5">
        <f t="shared" ref="L60" si="143">IF(K60&gt;K61,1,IF(K60&lt;K61,0,0.5))</f>
        <v>1</v>
      </c>
      <c r="M60" s="6">
        <f t="shared" si="75"/>
        <v>0.125</v>
      </c>
      <c r="N60" s="6">
        <f t="shared" si="76"/>
        <v>0.33300000000000002</v>
      </c>
      <c r="O60" s="19">
        <f t="shared" si="112"/>
        <v>-1</v>
      </c>
      <c r="P60" s="20">
        <f t="shared" si="113"/>
        <v>-17.26700210866996</v>
      </c>
      <c r="Q60" s="31">
        <f t="shared" si="77"/>
        <v>1</v>
      </c>
      <c r="R60" s="32">
        <f>IF(P60&gt;P61,1,0)</f>
        <v>1</v>
      </c>
      <c r="S60" s="2">
        <f t="shared" si="78"/>
        <v>0.125</v>
      </c>
      <c r="T60" s="70">
        <f t="shared" si="79"/>
        <v>-0.33300000000000002</v>
      </c>
      <c r="U60" s="22">
        <f t="shared" si="80"/>
        <v>0</v>
      </c>
      <c r="V60" s="22">
        <f t="shared" si="114"/>
        <v>25</v>
      </c>
      <c r="W60" s="22">
        <f t="shared" si="81"/>
        <v>61.237243569579455</v>
      </c>
      <c r="X60" s="22">
        <f t="shared" si="82"/>
        <v>100</v>
      </c>
      <c r="Y60" s="22">
        <f t="shared" si="83"/>
        <v>0</v>
      </c>
      <c r="Z60" s="22">
        <f t="shared" si="84"/>
        <v>-50</v>
      </c>
      <c r="AA60" s="22">
        <f t="shared" si="85"/>
        <v>0</v>
      </c>
      <c r="AB60" s="22">
        <f t="shared" si="86"/>
        <v>50</v>
      </c>
      <c r="AC60" s="2">
        <f t="shared" si="87"/>
        <v>1</v>
      </c>
      <c r="AD60" s="2">
        <f t="shared" si="88"/>
        <v>1</v>
      </c>
      <c r="AE60" s="2">
        <f t="shared" si="89"/>
        <v>1</v>
      </c>
      <c r="AF60" s="2">
        <f t="shared" si="90"/>
        <v>0</v>
      </c>
      <c r="AG60" s="2">
        <f t="shared" si="91"/>
        <v>3</v>
      </c>
      <c r="AH60" s="23">
        <v>100</v>
      </c>
      <c r="AI60" s="23">
        <v>0</v>
      </c>
      <c r="AJ60" s="23">
        <v>-50</v>
      </c>
      <c r="AK60" s="23"/>
      <c r="AL60" s="24">
        <v>0.25</v>
      </c>
      <c r="AM60" s="24">
        <v>0.25</v>
      </c>
      <c r="AN60" s="24">
        <v>0.5</v>
      </c>
      <c r="AO60" s="24"/>
      <c r="AP60" s="24" t="s">
        <v>167</v>
      </c>
      <c r="AQ60" s="25">
        <f t="shared" si="92"/>
        <v>57.543993733715695</v>
      </c>
      <c r="AR60" s="25">
        <f t="shared" si="93"/>
        <v>0</v>
      </c>
      <c r="AS60" s="25">
        <f t="shared" si="94"/>
        <v>-31.267532059704937</v>
      </c>
      <c r="AT60" s="25">
        <f t="shared" si="95"/>
        <v>0</v>
      </c>
      <c r="AU60" s="24">
        <f t="shared" si="134"/>
        <v>0.29074293416024788</v>
      </c>
      <c r="AV60" s="24">
        <f t="shared" si="135"/>
        <v>0.12989642017550829</v>
      </c>
      <c r="AW60" s="24">
        <f t="shared" si="136"/>
        <v>0.45398754952402959</v>
      </c>
      <c r="AX60" s="24">
        <f t="shared" si="137"/>
        <v>0</v>
      </c>
      <c r="AY60" s="25">
        <f t="shared" si="104"/>
        <v>0.80283739649363739</v>
      </c>
      <c r="AZ60" s="37">
        <f t="shared" si="138"/>
        <v>16.730509581439417</v>
      </c>
      <c r="BA60" s="37">
        <f t="shared" si="139"/>
        <v>-14.195070259449478</v>
      </c>
      <c r="BB60" s="26">
        <f t="shared" si="140"/>
        <v>-8.7714073239361348</v>
      </c>
      <c r="BC60" s="27">
        <f>B60*(BG60-BG60/4-BG60/4)</f>
        <v>18.946457081379979</v>
      </c>
      <c r="BD60" s="28">
        <f>C60*(BH60-BH60/4+BG60/4)</f>
        <v>0</v>
      </c>
      <c r="BE60" s="28">
        <f>D60*(BI60+BG60/4+BH60/4)</f>
        <v>-40.251838874312902</v>
      </c>
      <c r="BF60" s="28"/>
      <c r="BG60" s="28">
        <f t="shared" si="96"/>
        <v>0.37892914162759955</v>
      </c>
      <c r="BH60" s="28">
        <f t="shared" si="97"/>
        <v>0.37892914162759955</v>
      </c>
      <c r="BI60" s="28">
        <f t="shared" si="98"/>
        <v>0.61557220667245816</v>
      </c>
      <c r="BJ60" s="28">
        <f t="shared" si="99"/>
        <v>0</v>
      </c>
      <c r="BK60" s="29">
        <f>SUBTOTAL(9,BG60:BI60)</f>
        <v>1.3734304899276573</v>
      </c>
      <c r="BL60" s="28">
        <f>SUBTOTAL(9,BC60:BE60)/BK60</f>
        <v>-15.512530083743185</v>
      </c>
      <c r="BM60" s="44"/>
      <c r="BN60" s="83">
        <f t="shared" si="117"/>
        <v>-17.26700210866996</v>
      </c>
      <c r="BO60" s="83">
        <f t="shared" si="118"/>
        <v>-8.7714073239361348</v>
      </c>
      <c r="BP60" s="83">
        <f t="shared" si="119"/>
        <v>-15.512530083743185</v>
      </c>
    </row>
    <row r="61" spans="1:68" s="47" customFormat="1" x14ac:dyDescent="0.25">
      <c r="A61" s="2" t="s">
        <v>138</v>
      </c>
      <c r="B61" s="17">
        <v>50</v>
      </c>
      <c r="C61" s="17">
        <v>0</v>
      </c>
      <c r="D61" s="17">
        <v>-100</v>
      </c>
      <c r="E61" s="17"/>
      <c r="F61" s="4">
        <v>0.5</v>
      </c>
      <c r="G61" s="4">
        <v>0.25</v>
      </c>
      <c r="H61" s="4">
        <v>0.25</v>
      </c>
      <c r="I61" s="4"/>
      <c r="J61" s="30"/>
      <c r="K61" s="30">
        <v>0.24</v>
      </c>
      <c r="L61" s="5">
        <f t="shared" ref="L61" si="144">IF(K61&gt;K60,1,IF(K61&lt;K60,0,0.5))</f>
        <v>0</v>
      </c>
      <c r="M61" s="6">
        <f t="shared" si="75"/>
        <v>0.125</v>
      </c>
      <c r="N61" s="6">
        <f t="shared" si="76"/>
        <v>0.33300000000000002</v>
      </c>
      <c r="O61" s="19">
        <f t="shared" si="112"/>
        <v>-1</v>
      </c>
      <c r="P61" s="20">
        <f t="shared" si="113"/>
        <v>-23.51700210866996</v>
      </c>
      <c r="Q61" s="31">
        <f t="shared" si="77"/>
        <v>1</v>
      </c>
      <c r="R61" s="32">
        <f>IF(P61&gt;P60,1,0)</f>
        <v>0</v>
      </c>
      <c r="S61" s="2">
        <f t="shared" si="78"/>
        <v>0.125</v>
      </c>
      <c r="T61" s="70">
        <f t="shared" si="79"/>
        <v>-0.33300000000000002</v>
      </c>
      <c r="U61" s="22">
        <f t="shared" si="80"/>
        <v>0</v>
      </c>
      <c r="V61" s="22">
        <f t="shared" si="114"/>
        <v>-25</v>
      </c>
      <c r="W61" s="22">
        <f t="shared" si="81"/>
        <v>61.237243569579455</v>
      </c>
      <c r="X61" s="22">
        <f t="shared" si="82"/>
        <v>50</v>
      </c>
      <c r="Y61" s="22">
        <f t="shared" si="83"/>
        <v>0</v>
      </c>
      <c r="Z61" s="22">
        <f t="shared" si="84"/>
        <v>-100</v>
      </c>
      <c r="AA61" s="22">
        <f t="shared" si="85"/>
        <v>0</v>
      </c>
      <c r="AB61" s="22">
        <f t="shared" si="86"/>
        <v>-50</v>
      </c>
      <c r="AC61" s="2">
        <f t="shared" si="87"/>
        <v>1</v>
      </c>
      <c r="AD61" s="2">
        <f t="shared" si="88"/>
        <v>1</v>
      </c>
      <c r="AE61" s="2">
        <f t="shared" si="89"/>
        <v>1</v>
      </c>
      <c r="AF61" s="2">
        <f t="shared" si="90"/>
        <v>0</v>
      </c>
      <c r="AG61" s="2">
        <f t="shared" si="91"/>
        <v>3</v>
      </c>
      <c r="AH61" s="23">
        <v>50</v>
      </c>
      <c r="AI61" s="23">
        <v>0</v>
      </c>
      <c r="AJ61" s="23">
        <v>-100</v>
      </c>
      <c r="AK61" s="23"/>
      <c r="AL61" s="24">
        <v>0.5</v>
      </c>
      <c r="AM61" s="24">
        <v>0.25</v>
      </c>
      <c r="AN61" s="24">
        <v>0.25</v>
      </c>
      <c r="AO61" s="24"/>
      <c r="AP61" s="24" t="s">
        <v>167</v>
      </c>
      <c r="AQ61" s="25">
        <f t="shared" si="92"/>
        <v>31.267532059704937</v>
      </c>
      <c r="AR61" s="25">
        <f t="shared" si="93"/>
        <v>0</v>
      </c>
      <c r="AS61" s="25">
        <f t="shared" si="94"/>
        <v>-57.543993733715695</v>
      </c>
      <c r="AT61" s="25">
        <f t="shared" si="95"/>
        <v>0</v>
      </c>
      <c r="AU61" s="24">
        <f t="shared" si="134"/>
        <v>0.42063935433575617</v>
      </c>
      <c r="AV61" s="24">
        <f t="shared" si="135"/>
        <v>0.14762855851854817</v>
      </c>
      <c r="AW61" s="24">
        <f t="shared" si="136"/>
        <v>0.29351854999041305</v>
      </c>
      <c r="AX61" s="24">
        <f t="shared" si="137"/>
        <v>0</v>
      </c>
      <c r="AY61" s="25">
        <f t="shared" si="104"/>
        <v>0.78360611435365102</v>
      </c>
      <c r="AZ61" s="37">
        <f t="shared" si="138"/>
        <v>13.15235449726684</v>
      </c>
      <c r="BA61" s="37">
        <f t="shared" si="139"/>
        <v>-16.890229601377644</v>
      </c>
      <c r="BB61" s="26">
        <f t="shared" si="140"/>
        <v>-15.325121138781341</v>
      </c>
      <c r="BC61" s="27">
        <f>B61*(BG61-BG61/4-BG61/4)</f>
        <v>15.389305166811457</v>
      </c>
      <c r="BD61" s="28">
        <f>C61*(BH61-BH61/4+BG61/4)</f>
        <v>0</v>
      </c>
      <c r="BE61" s="28">
        <f>D61*(BI61+BG61/4+BH61/4)</f>
        <v>-62.755447870261406</v>
      </c>
      <c r="BF61" s="28"/>
      <c r="BG61" s="28">
        <f t="shared" si="96"/>
        <v>0.61557220667245816</v>
      </c>
      <c r="BH61" s="28">
        <f t="shared" si="97"/>
        <v>0.37892914162759955</v>
      </c>
      <c r="BI61" s="28">
        <f t="shared" si="98"/>
        <v>0.37892914162759955</v>
      </c>
      <c r="BJ61" s="28">
        <f t="shared" si="99"/>
        <v>0</v>
      </c>
      <c r="BK61" s="29">
        <f>SUBTOTAL(9,BG61:BI61)</f>
        <v>1.3734304899276573</v>
      </c>
      <c r="BL61" s="28">
        <f>SUBTOTAL(9,BC61:BE61)/BK61</f>
        <v>-34.487469916256828</v>
      </c>
      <c r="BM61" s="44"/>
      <c r="BN61" s="83">
        <f t="shared" si="117"/>
        <v>-23.51700210866996</v>
      </c>
      <c r="BO61" s="83">
        <f t="shared" si="118"/>
        <v>-15.325121138781341</v>
      </c>
      <c r="BP61" s="83">
        <f t="shared" si="119"/>
        <v>-34.487469916256828</v>
      </c>
    </row>
    <row r="62" spans="1:68" s="47" customFormat="1" x14ac:dyDescent="0.25">
      <c r="A62" s="2" t="s">
        <v>139</v>
      </c>
      <c r="B62" s="17">
        <v>100</v>
      </c>
      <c r="C62" s="17">
        <v>0</v>
      </c>
      <c r="D62" s="17">
        <v>0</v>
      </c>
      <c r="E62" s="17">
        <v>-100</v>
      </c>
      <c r="F62" s="4">
        <v>0.25</v>
      </c>
      <c r="G62" s="4">
        <v>0.25</v>
      </c>
      <c r="H62" s="4">
        <v>0.25</v>
      </c>
      <c r="I62" s="4">
        <v>0.25</v>
      </c>
      <c r="J62" s="30"/>
      <c r="K62" s="30">
        <f>1-K63</f>
        <v>0.43000000000000005</v>
      </c>
      <c r="L62" s="5">
        <f t="shared" ref="L62" si="145">IF(K62&gt;K63,1,IF(K62&lt;K63,0,0.5))</f>
        <v>0</v>
      </c>
      <c r="M62" s="6">
        <f t="shared" si="75"/>
        <v>0.125</v>
      </c>
      <c r="N62" s="6">
        <f t="shared" si="76"/>
        <v>0.33300000000000002</v>
      </c>
      <c r="O62" s="19">
        <f t="shared" si="112"/>
        <v>-1</v>
      </c>
      <c r="P62" s="20">
        <f t="shared" si="113"/>
        <v>-23.546655813512036</v>
      </c>
      <c r="Q62" s="31">
        <f t="shared" si="77"/>
        <v>1</v>
      </c>
      <c r="R62" s="32">
        <f>IF(P62&gt;P63,1,0)</f>
        <v>0</v>
      </c>
      <c r="S62" s="2">
        <f t="shared" si="78"/>
        <v>0.125</v>
      </c>
      <c r="T62" s="70">
        <f t="shared" si="79"/>
        <v>-0.33300000000000002</v>
      </c>
      <c r="U62" s="22">
        <f t="shared" si="80"/>
        <v>0</v>
      </c>
      <c r="V62" s="22">
        <f t="shared" si="114"/>
        <v>0</v>
      </c>
      <c r="W62" s="22">
        <f t="shared" si="81"/>
        <v>70.710678118654755</v>
      </c>
      <c r="X62" s="22">
        <f t="shared" si="82"/>
        <v>100</v>
      </c>
      <c r="Y62" s="22">
        <f t="shared" si="83"/>
        <v>0</v>
      </c>
      <c r="Z62" s="22">
        <f t="shared" si="84"/>
        <v>0</v>
      </c>
      <c r="AA62" s="22">
        <f t="shared" si="85"/>
        <v>-100</v>
      </c>
      <c r="AB62" s="22">
        <f t="shared" si="86"/>
        <v>0</v>
      </c>
      <c r="AC62" s="2">
        <f t="shared" si="87"/>
        <v>1</v>
      </c>
      <c r="AD62" s="2">
        <f t="shared" si="88"/>
        <v>1</v>
      </c>
      <c r="AE62" s="2">
        <f t="shared" si="89"/>
        <v>1</v>
      </c>
      <c r="AF62" s="2">
        <f t="shared" si="90"/>
        <v>1</v>
      </c>
      <c r="AG62" s="2">
        <f t="shared" si="91"/>
        <v>4</v>
      </c>
      <c r="AH62" s="23">
        <v>100</v>
      </c>
      <c r="AI62" s="23">
        <v>0</v>
      </c>
      <c r="AJ62" s="23">
        <v>-100</v>
      </c>
      <c r="AK62" s="23">
        <v>0</v>
      </c>
      <c r="AL62" s="24">
        <v>0.25</v>
      </c>
      <c r="AM62" s="24">
        <v>0.25</v>
      </c>
      <c r="AN62" s="24">
        <v>0.25</v>
      </c>
      <c r="AO62" s="24">
        <v>0.25</v>
      </c>
      <c r="AP62" s="24" t="s">
        <v>167</v>
      </c>
      <c r="AQ62" s="25">
        <f t="shared" si="92"/>
        <v>57.543993733715695</v>
      </c>
      <c r="AR62" s="25">
        <f t="shared" si="93"/>
        <v>0</v>
      </c>
      <c r="AS62" s="25">
        <f t="shared" si="94"/>
        <v>-57.543993733715695</v>
      </c>
      <c r="AT62" s="25">
        <f t="shared" si="95"/>
        <v>0</v>
      </c>
      <c r="AU62" s="24">
        <f t="shared" si="134"/>
        <v>0.29074293416024788</v>
      </c>
      <c r="AV62" s="24">
        <f t="shared" si="135"/>
        <v>0.12989642017550829</v>
      </c>
      <c r="AW62" s="24">
        <f t="shared" si="136"/>
        <v>0.29351854999041305</v>
      </c>
      <c r="AX62" s="24">
        <f t="shared" si="137"/>
        <v>0.16046899953361654</v>
      </c>
      <c r="AY62" s="25">
        <f t="shared" si="104"/>
        <v>0.80283739649363739</v>
      </c>
      <c r="AZ62" s="37">
        <f t="shared" si="138"/>
        <v>16.730509581439417</v>
      </c>
      <c r="BA62" s="37">
        <f t="shared" si="139"/>
        <v>-16.890229601377644</v>
      </c>
      <c r="BB62" s="26">
        <f t="shared" si="140"/>
        <v>-12.843324387271823</v>
      </c>
      <c r="BC62" s="27">
        <f>B62*(BG62-BG62/5-BG62/5-BG62/5)</f>
        <v>15.157165665103983</v>
      </c>
      <c r="BD62" s="28">
        <f>C62*(BH62-BH62/5-BH62/5+BG62/5)</f>
        <v>0</v>
      </c>
      <c r="BE62" s="28">
        <f>D62*(BI62-BI62/5+BH62/5+BG62/5)</f>
        <v>0</v>
      </c>
      <c r="BF62" s="28">
        <f>E62*(BJ62+BH62/5+BI62/5+BG62/5)</f>
        <v>-60.628662660415934</v>
      </c>
      <c r="BG62" s="28">
        <f t="shared" si="96"/>
        <v>0.37892914162759955</v>
      </c>
      <c r="BH62" s="28">
        <f t="shared" si="97"/>
        <v>0.37892914162759955</v>
      </c>
      <c r="BI62" s="28">
        <f t="shared" si="98"/>
        <v>0.37892914162759955</v>
      </c>
      <c r="BJ62" s="28">
        <f t="shared" si="99"/>
        <v>0.37892914162759955</v>
      </c>
      <c r="BK62" s="29">
        <f t="shared" ref="BK62:BK63" si="146">SUBTOTAL(9,BG62:BJ62)</f>
        <v>1.5157165665103982</v>
      </c>
      <c r="BL62" s="28">
        <f>SUBTOTAL(9,BC62:BF62)/BK62</f>
        <v>-30.000000000000004</v>
      </c>
      <c r="BM62" s="44"/>
      <c r="BN62" s="83">
        <f t="shared" si="117"/>
        <v>-23.546655813512036</v>
      </c>
      <c r="BO62" s="83">
        <f t="shared" si="118"/>
        <v>-12.843324387271823</v>
      </c>
      <c r="BP62" s="83">
        <f t="shared" si="119"/>
        <v>-30.000000000000004</v>
      </c>
    </row>
    <row r="63" spans="1:68" s="47" customFormat="1" x14ac:dyDescent="0.25">
      <c r="A63" s="2" t="s">
        <v>140</v>
      </c>
      <c r="B63" s="17">
        <v>50</v>
      </c>
      <c r="C63" s="17">
        <v>50</v>
      </c>
      <c r="D63" s="17">
        <v>-50</v>
      </c>
      <c r="E63" s="17">
        <v>-50</v>
      </c>
      <c r="F63" s="4">
        <v>0.25</v>
      </c>
      <c r="G63" s="4">
        <v>0.25</v>
      </c>
      <c r="H63" s="4">
        <v>0.25</v>
      </c>
      <c r="I63" s="4">
        <v>0.25</v>
      </c>
      <c r="J63" s="30"/>
      <c r="K63" s="30">
        <v>0.56999999999999995</v>
      </c>
      <c r="L63" s="5">
        <f t="shared" ref="L63" si="147">IF(K63&gt;K62,1,IF(K63&lt;K62,0,0.5))</f>
        <v>1</v>
      </c>
      <c r="M63" s="6">
        <f t="shared" si="75"/>
        <v>0.125</v>
      </c>
      <c r="N63" s="6">
        <f t="shared" si="76"/>
        <v>0.33300000000000002</v>
      </c>
      <c r="O63" s="19">
        <f t="shared" si="112"/>
        <v>-1</v>
      </c>
      <c r="P63" s="20">
        <f t="shared" si="113"/>
        <v>-16.650000000000002</v>
      </c>
      <c r="Q63" s="31">
        <f t="shared" si="77"/>
        <v>1</v>
      </c>
      <c r="R63" s="32">
        <f>IF(P63&gt;P62,1,0)</f>
        <v>1</v>
      </c>
      <c r="S63" s="2">
        <f t="shared" si="78"/>
        <v>0.125</v>
      </c>
      <c r="T63" s="70">
        <f t="shared" si="79"/>
        <v>-0.33300000000000002</v>
      </c>
      <c r="U63" s="22">
        <f>B63*F63+C63*G63+D63*H63+E63*I63</f>
        <v>0</v>
      </c>
      <c r="V63" s="22">
        <f t="shared" si="114"/>
        <v>0</v>
      </c>
      <c r="W63" s="22">
        <f t="shared" si="81"/>
        <v>50</v>
      </c>
      <c r="X63" s="22">
        <f t="shared" si="82"/>
        <v>50</v>
      </c>
      <c r="Y63" s="22">
        <f t="shared" si="83"/>
        <v>50</v>
      </c>
      <c r="Z63" s="22">
        <f t="shared" si="84"/>
        <v>-50</v>
      </c>
      <c r="AA63" s="22">
        <f t="shared" si="85"/>
        <v>-50</v>
      </c>
      <c r="AB63" s="22">
        <f t="shared" si="86"/>
        <v>0</v>
      </c>
      <c r="AC63" s="2">
        <f t="shared" si="87"/>
        <v>1</v>
      </c>
      <c r="AD63" s="2">
        <f t="shared" si="88"/>
        <v>1</v>
      </c>
      <c r="AE63" s="2">
        <f t="shared" si="89"/>
        <v>1</v>
      </c>
      <c r="AF63" s="2">
        <f t="shared" si="90"/>
        <v>1</v>
      </c>
      <c r="AG63" s="2">
        <f t="shared" si="91"/>
        <v>4</v>
      </c>
      <c r="AH63" s="23">
        <v>50</v>
      </c>
      <c r="AI63" s="23">
        <v>50</v>
      </c>
      <c r="AJ63" s="23">
        <v>-50</v>
      </c>
      <c r="AK63" s="23">
        <v>-50</v>
      </c>
      <c r="AL63" s="24">
        <v>0.25</v>
      </c>
      <c r="AM63" s="24">
        <v>0.25</v>
      </c>
      <c r="AN63" s="24">
        <v>0.25</v>
      </c>
      <c r="AO63" s="24">
        <v>0.25</v>
      </c>
      <c r="AP63" s="24" t="s">
        <v>167</v>
      </c>
      <c r="AQ63" s="25">
        <f t="shared" si="92"/>
        <v>31.267532059704937</v>
      </c>
      <c r="AR63" s="25">
        <f t="shared" si="93"/>
        <v>31.267532059704937</v>
      </c>
      <c r="AS63" s="25">
        <f t="shared" si="94"/>
        <v>-31.267532059704937</v>
      </c>
      <c r="AT63" s="25">
        <f t="shared" si="95"/>
        <v>-31.267532059704937</v>
      </c>
      <c r="AU63" s="24">
        <f t="shared" si="134"/>
        <v>0.29074293416024788</v>
      </c>
      <c r="AV63" s="24">
        <f t="shared" si="135"/>
        <v>0.12989642017550829</v>
      </c>
      <c r="AW63" s="24">
        <f t="shared" si="136"/>
        <v>0.29351854999041305</v>
      </c>
      <c r="AX63" s="24">
        <f t="shared" si="137"/>
        <v>0.16046899953361654</v>
      </c>
      <c r="AY63" s="25">
        <f t="shared" si="104"/>
        <v>0.80283739649363739</v>
      </c>
      <c r="AZ63" s="37">
        <f t="shared" si="138"/>
        <v>13.152354497266842</v>
      </c>
      <c r="BA63" s="37">
        <f t="shared" si="139"/>
        <v>-14.195070259449476</v>
      </c>
      <c r="BB63" s="26">
        <f t="shared" si="140"/>
        <v>-11.151829824569534</v>
      </c>
      <c r="BC63" s="27">
        <f>B63*(BG63-BG63/5-BG63/5-BG63/5)</f>
        <v>7.5785828325519917</v>
      </c>
      <c r="BD63" s="28">
        <f>C63*(BH63-BH63/5-BH63/5+BG63/5)</f>
        <v>15.157165665103983</v>
      </c>
      <c r="BE63" s="28">
        <f>D63*(BI63-BI63/5+BH63/5+BG63/5)</f>
        <v>-22.735748497655976</v>
      </c>
      <c r="BF63" s="28">
        <f>E63*(BJ63+BH63/5+BI63/5+BG63/5)</f>
        <v>-30.314331330207967</v>
      </c>
      <c r="BG63" s="28">
        <f t="shared" si="96"/>
        <v>0.37892914162759955</v>
      </c>
      <c r="BH63" s="28">
        <f t="shared" si="97"/>
        <v>0.37892914162759955</v>
      </c>
      <c r="BI63" s="28">
        <f t="shared" si="98"/>
        <v>0.37892914162759955</v>
      </c>
      <c r="BJ63" s="28">
        <f t="shared" si="99"/>
        <v>0.37892914162759955</v>
      </c>
      <c r="BK63" s="29">
        <f t="shared" si="146"/>
        <v>1.5157165665103982</v>
      </c>
      <c r="BL63" s="28">
        <f>SUBTOTAL(9,BC63:BF63)/BK63</f>
        <v>-20</v>
      </c>
      <c r="BM63" s="44"/>
      <c r="BN63" s="83">
        <f t="shared" si="117"/>
        <v>-16.650000000000002</v>
      </c>
      <c r="BO63" s="83">
        <f t="shared" si="118"/>
        <v>-11.151829824569534</v>
      </c>
      <c r="BP63" s="83">
        <f t="shared" si="119"/>
        <v>-20</v>
      </c>
    </row>
    <row r="64" spans="1:68" s="47" customFormat="1" x14ac:dyDescent="0.25">
      <c r="A64" s="2" t="s">
        <v>141</v>
      </c>
      <c r="B64" s="17">
        <v>44</v>
      </c>
      <c r="C64" s="17">
        <v>40</v>
      </c>
      <c r="D64" s="17">
        <v>5</v>
      </c>
      <c r="E64" s="17"/>
      <c r="F64" s="4">
        <v>0.25</v>
      </c>
      <c r="G64" s="4">
        <v>0.25</v>
      </c>
      <c r="H64" s="4">
        <v>0.5</v>
      </c>
      <c r="I64" s="4"/>
      <c r="J64" s="30"/>
      <c r="K64" s="30">
        <f>1-K65</f>
        <v>0.6</v>
      </c>
      <c r="L64" s="5">
        <f t="shared" ref="L64" si="148">IF(K64&gt;K65,1,IF(K64&lt;K65,0,0.5))</f>
        <v>1</v>
      </c>
      <c r="M64" s="6">
        <f t="shared" si="75"/>
        <v>0.125</v>
      </c>
      <c r="N64" s="6">
        <f t="shared" si="76"/>
        <v>0.33300000000000002</v>
      </c>
      <c r="O64" s="19">
        <f t="shared" si="112"/>
        <v>-1</v>
      </c>
      <c r="P64" s="20">
        <f t="shared" si="113"/>
        <v>18.477776220011936</v>
      </c>
      <c r="Q64" s="31">
        <f t="shared" si="77"/>
        <v>1</v>
      </c>
      <c r="R64" s="32">
        <f>IF(P64&gt;P65,1,0)</f>
        <v>1</v>
      </c>
      <c r="S64" s="2">
        <f t="shared" si="78"/>
        <v>0.125</v>
      </c>
      <c r="T64" s="70">
        <f t="shared" si="79"/>
        <v>-0.33300000000000002</v>
      </c>
      <c r="U64" s="22">
        <f t="shared" si="80"/>
        <v>23.5</v>
      </c>
      <c r="V64" s="22">
        <f t="shared" si="114"/>
        <v>9.25</v>
      </c>
      <c r="W64" s="22">
        <f t="shared" si="81"/>
        <v>18.553975315279473</v>
      </c>
      <c r="X64" s="22">
        <f t="shared" si="82"/>
        <v>20.5</v>
      </c>
      <c r="Y64" s="22">
        <f t="shared" si="83"/>
        <v>16.5</v>
      </c>
      <c r="Z64" s="22">
        <f t="shared" si="84"/>
        <v>-18.5</v>
      </c>
      <c r="AA64" s="22">
        <f t="shared" si="85"/>
        <v>0</v>
      </c>
      <c r="AB64" s="22">
        <f t="shared" si="86"/>
        <v>89</v>
      </c>
      <c r="AC64" s="2">
        <f t="shared" si="87"/>
        <v>1</v>
      </c>
      <c r="AD64" s="2">
        <f t="shared" si="88"/>
        <v>1</v>
      </c>
      <c r="AE64" s="2">
        <f t="shared" si="89"/>
        <v>1</v>
      </c>
      <c r="AF64" s="2">
        <f t="shared" si="90"/>
        <v>0</v>
      </c>
      <c r="AG64" s="2">
        <f t="shared" si="91"/>
        <v>3</v>
      </c>
      <c r="AH64" s="23">
        <v>44</v>
      </c>
      <c r="AI64" s="23">
        <v>40</v>
      </c>
      <c r="AJ64" s="23">
        <v>5</v>
      </c>
      <c r="AK64" s="23"/>
      <c r="AL64" s="24">
        <v>0.25</v>
      </c>
      <c r="AM64" s="24">
        <v>0.25</v>
      </c>
      <c r="AN64" s="24">
        <v>0.5</v>
      </c>
      <c r="AO64" s="24"/>
      <c r="AP64" s="24" t="s">
        <v>166</v>
      </c>
      <c r="AQ64" s="25">
        <f t="shared" si="92"/>
        <v>27.940769031681334</v>
      </c>
      <c r="AR64" s="25">
        <f t="shared" si="93"/>
        <v>25.692880228771784</v>
      </c>
      <c r="AS64" s="25">
        <f t="shared" si="94"/>
        <v>4.1218634835734518</v>
      </c>
      <c r="AT64" s="25">
        <f t="shared" si="95"/>
        <v>0</v>
      </c>
      <c r="AU64" s="24">
        <f t="shared" si="134"/>
        <v>0.29074293416024788</v>
      </c>
      <c r="AV64" s="24">
        <f t="shared" si="135"/>
        <v>0.12989642017550829</v>
      </c>
      <c r="AW64" s="24">
        <f t="shared" ref="AW64:AW86" si="149">+(AL64+AM64+AN64)^$AU$1/((AL64+AM64+AN64)^$AU$1+(1-AL64-AM64-AN64)^$AU$1)^(1/$AU$1)-((AL64+AM64)^$AU$1/((AL64+AM64)^$AU$1+(1-AL64-AM64)^$AU$1)^(1/$AU$1))</f>
        <v>0.57936064566424383</v>
      </c>
      <c r="AX64" s="24">
        <f t="shared" ref="AX64:AX86" si="150">(AL64+AM64+AN64+AO64)^$AU$1/((AL64+AM64+AN64+AO64)^$AU$1+(1-AL64-AM64-AN64-AO64)^$AU$1)^(1/$AU$1)-(AL64+AM64+AN64)^$AU$1/((AL64+AM64+AN64)^$AU$1+(1-AL64-AM64-AN64)^$AU$1)^(1/$AU$1)</f>
        <v>0</v>
      </c>
      <c r="AY64" s="25">
        <f t="shared" si="104"/>
        <v>1</v>
      </c>
      <c r="AZ64" s="37">
        <f t="shared" si="116"/>
        <v>13.849039825863352</v>
      </c>
      <c r="BA64" s="37"/>
      <c r="BB64" s="66">
        <f t="shared" ref="BB64:BB86" si="151">ABS(AZ64)^(1/$AQ$1)*SIGN(AZ64)</f>
        <v>19.818363974815899</v>
      </c>
      <c r="BC64" s="27">
        <f>B64*(BG64-BG64/4-BG64/4)</f>
        <v>8.336441115807192</v>
      </c>
      <c r="BD64" s="28">
        <f>C64*(BH64-BH64/4+BG64/4)</f>
        <v>15.157165665103982</v>
      </c>
      <c r="BE64" s="28">
        <f>D64*(BI64+BG64/4+BH64/4)</f>
        <v>4.0251838874312904</v>
      </c>
      <c r="BF64" s="28"/>
      <c r="BG64" s="28">
        <f t="shared" si="96"/>
        <v>0.37892914162759955</v>
      </c>
      <c r="BH64" s="28">
        <f t="shared" si="97"/>
        <v>0.37892914162759955</v>
      </c>
      <c r="BI64" s="28">
        <f t="shared" si="98"/>
        <v>0.61557220667245816</v>
      </c>
      <c r="BJ64" s="28">
        <f t="shared" si="99"/>
        <v>0</v>
      </c>
      <c r="BK64" s="29">
        <f>SUBTOTAL(9,BG64:BI64)</f>
        <v>1.3734304899276573</v>
      </c>
      <c r="BL64" s="28">
        <f>SUBTOTAL(9,BC64:BE64)/BK64</f>
        <v>20.036536883487972</v>
      </c>
      <c r="BM64" s="44"/>
      <c r="BN64" s="83">
        <f t="shared" si="117"/>
        <v>18.477776220011936</v>
      </c>
      <c r="BO64" s="83">
        <f t="shared" si="118"/>
        <v>19.818363974815899</v>
      </c>
      <c r="BP64" s="83">
        <f t="shared" si="119"/>
        <v>20.036536883487972</v>
      </c>
    </row>
    <row r="65" spans="1:68" s="47" customFormat="1" x14ac:dyDescent="0.25">
      <c r="A65" s="2" t="s">
        <v>142</v>
      </c>
      <c r="B65" s="17">
        <v>98</v>
      </c>
      <c r="C65" s="17">
        <v>10</v>
      </c>
      <c r="D65" s="17">
        <v>5</v>
      </c>
      <c r="E65" s="17"/>
      <c r="F65" s="4">
        <v>0.25</v>
      </c>
      <c r="G65" s="4">
        <v>0.25</v>
      </c>
      <c r="H65" s="4">
        <v>0.5</v>
      </c>
      <c r="I65" s="4"/>
      <c r="J65" s="30"/>
      <c r="K65" s="30">
        <v>0.4</v>
      </c>
      <c r="L65" s="5">
        <f t="shared" ref="L65" si="152">IF(K65&gt;K64,1,IF(K65&lt;K64,0,0.5))</f>
        <v>0</v>
      </c>
      <c r="M65" s="6">
        <f t="shared" si="75"/>
        <v>0.125</v>
      </c>
      <c r="N65" s="6">
        <f t="shared" si="76"/>
        <v>0.33300000000000002</v>
      </c>
      <c r="O65" s="19">
        <f t="shared" si="112"/>
        <v>-1</v>
      </c>
      <c r="P65" s="20">
        <f t="shared" si="113"/>
        <v>17.84407159633836</v>
      </c>
      <c r="Q65" s="31">
        <f t="shared" si="77"/>
        <v>1</v>
      </c>
      <c r="R65" s="32">
        <f>IF(P65&gt;P64,1,0)</f>
        <v>0</v>
      </c>
      <c r="S65" s="2">
        <f t="shared" si="78"/>
        <v>0.125</v>
      </c>
      <c r="T65" s="70">
        <f t="shared" si="79"/>
        <v>-0.33300000000000002</v>
      </c>
      <c r="U65" s="22">
        <f t="shared" si="80"/>
        <v>29.5</v>
      </c>
      <c r="V65" s="22">
        <f t="shared" si="114"/>
        <v>12.25</v>
      </c>
      <c r="W65" s="22">
        <f t="shared" si="81"/>
        <v>39.601136347332258</v>
      </c>
      <c r="X65" s="22">
        <f t="shared" si="82"/>
        <v>68.5</v>
      </c>
      <c r="Y65" s="22">
        <f t="shared" si="83"/>
        <v>-19.5</v>
      </c>
      <c r="Z65" s="22">
        <f t="shared" si="84"/>
        <v>-24.5</v>
      </c>
      <c r="AA65" s="22">
        <f t="shared" si="85"/>
        <v>0</v>
      </c>
      <c r="AB65" s="22">
        <f t="shared" si="86"/>
        <v>113</v>
      </c>
      <c r="AC65" s="2">
        <f t="shared" si="87"/>
        <v>1</v>
      </c>
      <c r="AD65" s="2">
        <f t="shared" si="88"/>
        <v>1</v>
      </c>
      <c r="AE65" s="2">
        <f t="shared" si="89"/>
        <v>1</v>
      </c>
      <c r="AF65" s="2">
        <f t="shared" si="90"/>
        <v>0</v>
      </c>
      <c r="AG65" s="2">
        <f t="shared" si="91"/>
        <v>3</v>
      </c>
      <c r="AH65" s="23">
        <v>98</v>
      </c>
      <c r="AI65" s="23">
        <v>10</v>
      </c>
      <c r="AJ65" s="23">
        <v>5</v>
      </c>
      <c r="AK65" s="23"/>
      <c r="AL65" s="24">
        <v>0.25</v>
      </c>
      <c r="AM65" s="24">
        <v>0.25</v>
      </c>
      <c r="AN65" s="24">
        <v>0.5</v>
      </c>
      <c r="AO65" s="24"/>
      <c r="AP65" s="24" t="s">
        <v>166</v>
      </c>
      <c r="AQ65" s="25">
        <f t="shared" si="92"/>
        <v>56.529994942990598</v>
      </c>
      <c r="AR65" s="25">
        <f t="shared" si="93"/>
        <v>7.5857757502918375</v>
      </c>
      <c r="AS65" s="25">
        <f t="shared" si="94"/>
        <v>4.1218634835734518</v>
      </c>
      <c r="AT65" s="25">
        <f t="shared" si="95"/>
        <v>0</v>
      </c>
      <c r="AU65" s="24">
        <f t="shared" si="134"/>
        <v>0.29074293416024788</v>
      </c>
      <c r="AV65" s="24">
        <f t="shared" si="135"/>
        <v>0.12989642017550829</v>
      </c>
      <c r="AW65" s="24">
        <f t="shared" si="149"/>
        <v>0.57936064566424383</v>
      </c>
      <c r="AX65" s="24">
        <f t="shared" si="150"/>
        <v>0</v>
      </c>
      <c r="AY65" s="25">
        <f t="shared" si="104"/>
        <v>1</v>
      </c>
      <c r="AZ65" s="37">
        <f t="shared" si="116"/>
        <v>19.809107201189136</v>
      </c>
      <c r="BA65" s="37"/>
      <c r="BB65" s="66">
        <f t="shared" si="151"/>
        <v>29.765289864981408</v>
      </c>
      <c r="BC65" s="27">
        <f>B65*(BG65-BG65/4-BG65/4)</f>
        <v>18.567527939752381</v>
      </c>
      <c r="BD65" s="28">
        <f>C65*(BH65-BH65/4+BG65/4)</f>
        <v>3.7892914162759954</v>
      </c>
      <c r="BE65" s="28">
        <f>D65*(BI65+BG65/4+BH65/4)</f>
        <v>4.0251838874312904</v>
      </c>
      <c r="BF65" s="28"/>
      <c r="BG65" s="28">
        <f t="shared" si="96"/>
        <v>0.37892914162759955</v>
      </c>
      <c r="BH65" s="28">
        <f t="shared" si="97"/>
        <v>0.37892914162759955</v>
      </c>
      <c r="BI65" s="28">
        <f t="shared" si="98"/>
        <v>0.61557220667245816</v>
      </c>
      <c r="BJ65" s="28">
        <f t="shared" si="99"/>
        <v>0</v>
      </c>
      <c r="BK65" s="29">
        <f>SUBTOTAL(9,BG65:BI65)</f>
        <v>1.3734304899276573</v>
      </c>
      <c r="BL65" s="28">
        <f>SUBTOTAL(9,BC65:BE65)/BK65</f>
        <v>19.208837605497809</v>
      </c>
      <c r="BM65" s="44"/>
      <c r="BN65" s="83">
        <f t="shared" si="117"/>
        <v>17.84407159633836</v>
      </c>
      <c r="BO65" s="83">
        <f t="shared" si="118"/>
        <v>29.765289864981408</v>
      </c>
      <c r="BP65" s="83">
        <f t="shared" si="119"/>
        <v>19.208837605497809</v>
      </c>
    </row>
    <row r="66" spans="1:68" s="47" customFormat="1" x14ac:dyDescent="0.25">
      <c r="A66" s="2" t="s">
        <v>143</v>
      </c>
      <c r="B66" s="17">
        <v>111</v>
      </c>
      <c r="C66" s="17">
        <v>44</v>
      </c>
      <c r="D66" s="17">
        <v>40</v>
      </c>
      <c r="E66" s="17"/>
      <c r="F66" s="4">
        <v>0.5</v>
      </c>
      <c r="G66" s="4">
        <v>0.25</v>
      </c>
      <c r="H66" s="4">
        <v>0.25</v>
      </c>
      <c r="I66" s="4"/>
      <c r="J66" s="30"/>
      <c r="K66" s="30">
        <f>1-K67</f>
        <v>0.38</v>
      </c>
      <c r="L66" s="5">
        <f t="shared" ref="L66" si="153">IF(K66&gt;K67,1,IF(K66&lt;K67,0,0.5))</f>
        <v>0</v>
      </c>
      <c r="M66" s="6">
        <f t="shared" si="75"/>
        <v>0.125</v>
      </c>
      <c r="N66" s="6">
        <f t="shared" si="76"/>
        <v>0.33300000000000002</v>
      </c>
      <c r="O66" s="19">
        <f t="shared" si="112"/>
        <v>-1</v>
      </c>
      <c r="P66" s="20">
        <f t="shared" si="113"/>
        <v>62.845601877367379</v>
      </c>
      <c r="Q66" s="31">
        <f t="shared" si="77"/>
        <v>1</v>
      </c>
      <c r="R66" s="32">
        <f>IF(P66&gt;P67,1,0)</f>
        <v>0</v>
      </c>
      <c r="S66" s="2">
        <f t="shared" si="78"/>
        <v>0.125</v>
      </c>
      <c r="T66" s="70">
        <f t="shared" si="79"/>
        <v>-0.33300000000000002</v>
      </c>
      <c r="U66" s="22">
        <f t="shared" si="80"/>
        <v>76.5</v>
      </c>
      <c r="V66" s="22">
        <f t="shared" si="114"/>
        <v>-17.25</v>
      </c>
      <c r="W66" s="22">
        <f t="shared" si="81"/>
        <v>34.528973341239094</v>
      </c>
      <c r="X66" s="22">
        <f t="shared" si="82"/>
        <v>34.5</v>
      </c>
      <c r="Y66" s="22">
        <f t="shared" si="83"/>
        <v>-32.5</v>
      </c>
      <c r="Z66" s="22">
        <f t="shared" si="84"/>
        <v>-36.5</v>
      </c>
      <c r="AA66" s="22">
        <f t="shared" si="85"/>
        <v>0</v>
      </c>
      <c r="AB66" s="22">
        <f t="shared" si="86"/>
        <v>195</v>
      </c>
      <c r="AC66" s="2">
        <f t="shared" si="87"/>
        <v>1</v>
      </c>
      <c r="AD66" s="2">
        <f t="shared" si="88"/>
        <v>1</v>
      </c>
      <c r="AE66" s="2">
        <f t="shared" si="89"/>
        <v>1</v>
      </c>
      <c r="AF66" s="2">
        <f t="shared" si="90"/>
        <v>0</v>
      </c>
      <c r="AG66" s="2">
        <f t="shared" si="91"/>
        <v>3</v>
      </c>
      <c r="AH66" s="23">
        <v>111</v>
      </c>
      <c r="AI66" s="23">
        <v>44</v>
      </c>
      <c r="AJ66" s="23">
        <v>40</v>
      </c>
      <c r="AK66" s="23"/>
      <c r="AL66" s="24">
        <v>0.5</v>
      </c>
      <c r="AM66" s="24">
        <v>0.25</v>
      </c>
      <c r="AN66" s="24">
        <v>0.25</v>
      </c>
      <c r="AO66" s="24"/>
      <c r="AP66" s="24" t="s">
        <v>166</v>
      </c>
      <c r="AQ66" s="25">
        <f t="shared" si="92"/>
        <v>63.078915983300213</v>
      </c>
      <c r="AR66" s="25">
        <f t="shared" si="93"/>
        <v>27.940769031681334</v>
      </c>
      <c r="AS66" s="25">
        <f t="shared" si="94"/>
        <v>25.692880228771784</v>
      </c>
      <c r="AT66" s="25">
        <f t="shared" si="95"/>
        <v>0</v>
      </c>
      <c r="AU66" s="24">
        <f t="shared" si="134"/>
        <v>0.42063935433575617</v>
      </c>
      <c r="AV66" s="24">
        <f t="shared" si="135"/>
        <v>0.14762855851854817</v>
      </c>
      <c r="AW66" s="24">
        <f t="shared" si="149"/>
        <v>0.43173208714569566</v>
      </c>
      <c r="AX66" s="24">
        <f t="shared" si="150"/>
        <v>0</v>
      </c>
      <c r="AY66" s="25">
        <f t="shared" si="104"/>
        <v>1</v>
      </c>
      <c r="AZ66" s="37">
        <f t="shared" si="116"/>
        <v>41.75077075341364</v>
      </c>
      <c r="BA66" s="37"/>
      <c r="BB66" s="66">
        <f t="shared" si="151"/>
        <v>69.448712928992975</v>
      </c>
      <c r="BC66" s="27">
        <f>B66*(BG66-BG66/4-BG66/4)</f>
        <v>34.164257470321431</v>
      </c>
      <c r="BD66" s="28">
        <f>C66*(BH66-BH66/4+BG66/4)</f>
        <v>19.275955947107825</v>
      </c>
      <c r="BE66" s="28">
        <f>D66*(BI66+BG66/4+BH66/4)</f>
        <v>25.102179148104561</v>
      </c>
      <c r="BF66" s="28"/>
      <c r="BG66" s="28">
        <f t="shared" si="96"/>
        <v>0.61557220667245816</v>
      </c>
      <c r="BH66" s="28">
        <f t="shared" si="97"/>
        <v>0.37892914162759955</v>
      </c>
      <c r="BI66" s="28">
        <f t="shared" si="98"/>
        <v>0.37892914162759955</v>
      </c>
      <c r="BJ66" s="28">
        <f t="shared" si="99"/>
        <v>0</v>
      </c>
      <c r="BK66" s="29">
        <f>SUBTOTAL(9,BG66:BI66)</f>
        <v>1.3734304899276573</v>
      </c>
      <c r="BL66" s="28">
        <f>SUBTOTAL(9,BC66:BE66)/BK66</f>
        <v>57.187016846896185</v>
      </c>
      <c r="BM66" s="44"/>
      <c r="BN66" s="83">
        <f t="shared" si="117"/>
        <v>62.845601877367379</v>
      </c>
      <c r="BO66" s="83">
        <f t="shared" si="118"/>
        <v>69.448712928992975</v>
      </c>
      <c r="BP66" s="83">
        <f t="shared" si="119"/>
        <v>57.187016846896185</v>
      </c>
    </row>
    <row r="67" spans="1:68" s="47" customFormat="1" x14ac:dyDescent="0.25">
      <c r="A67" s="2" t="s">
        <v>144</v>
      </c>
      <c r="B67" s="17">
        <v>111</v>
      </c>
      <c r="C67" s="17">
        <v>98</v>
      </c>
      <c r="D67" s="17">
        <v>10</v>
      </c>
      <c r="E67" s="17"/>
      <c r="F67" s="4">
        <v>0.5</v>
      </c>
      <c r="G67" s="4">
        <v>0.25</v>
      </c>
      <c r="H67" s="4">
        <v>0.25</v>
      </c>
      <c r="I67" s="4"/>
      <c r="J67" s="30"/>
      <c r="K67" s="30">
        <v>0.62</v>
      </c>
      <c r="L67" s="5">
        <f t="shared" ref="L67" si="154">IF(K67&gt;K66,1,IF(K67&lt;K66,0,0.5))</f>
        <v>1</v>
      </c>
      <c r="M67" s="6">
        <f t="shared" si="75"/>
        <v>0.125</v>
      </c>
      <c r="N67" s="6">
        <f t="shared" si="76"/>
        <v>0.33300000000000002</v>
      </c>
      <c r="O67" s="19">
        <f t="shared" si="112"/>
        <v>-1</v>
      </c>
      <c r="P67" s="20">
        <f t="shared" si="113"/>
        <v>66.668478036440007</v>
      </c>
      <c r="Q67" s="31">
        <f t="shared" si="77"/>
        <v>1</v>
      </c>
      <c r="R67" s="32">
        <f>IF(P67&gt;P66,1,0)</f>
        <v>1</v>
      </c>
      <c r="S67" s="2">
        <f t="shared" si="78"/>
        <v>0.125</v>
      </c>
      <c r="T67" s="70">
        <f t="shared" si="79"/>
        <v>-0.33300000000000002</v>
      </c>
      <c r="U67" s="22">
        <f t="shared" si="80"/>
        <v>82.5</v>
      </c>
      <c r="V67" s="22">
        <f t="shared" si="114"/>
        <v>-14.25</v>
      </c>
      <c r="W67" s="22">
        <f t="shared" si="81"/>
        <v>42.19300889957956</v>
      </c>
      <c r="X67" s="22">
        <f t="shared" si="82"/>
        <v>28.5</v>
      </c>
      <c r="Y67" s="22">
        <f t="shared" si="83"/>
        <v>15.5</v>
      </c>
      <c r="Z67" s="22">
        <f t="shared" si="84"/>
        <v>-72.5</v>
      </c>
      <c r="AA67" s="22">
        <f t="shared" si="85"/>
        <v>0</v>
      </c>
      <c r="AB67" s="22">
        <f t="shared" si="86"/>
        <v>219</v>
      </c>
      <c r="AC67" s="2">
        <f t="shared" si="87"/>
        <v>1</v>
      </c>
      <c r="AD67" s="2">
        <f t="shared" si="88"/>
        <v>1</v>
      </c>
      <c r="AE67" s="2">
        <f t="shared" si="89"/>
        <v>1</v>
      </c>
      <c r="AF67" s="2">
        <f t="shared" si="90"/>
        <v>0</v>
      </c>
      <c r="AG67" s="2">
        <f t="shared" si="91"/>
        <v>3</v>
      </c>
      <c r="AH67" s="23">
        <v>111</v>
      </c>
      <c r="AI67" s="23">
        <v>98</v>
      </c>
      <c r="AJ67" s="23">
        <v>10</v>
      </c>
      <c r="AK67" s="23"/>
      <c r="AL67" s="24">
        <v>0.5</v>
      </c>
      <c r="AM67" s="24">
        <v>0.25</v>
      </c>
      <c r="AN67" s="24">
        <v>0.25</v>
      </c>
      <c r="AO67" s="24"/>
      <c r="AP67" s="24" t="s">
        <v>166</v>
      </c>
      <c r="AQ67" s="25">
        <f t="shared" si="92"/>
        <v>63.078915983300213</v>
      </c>
      <c r="AR67" s="25">
        <f t="shared" si="93"/>
        <v>56.529994942990598</v>
      </c>
      <c r="AS67" s="25">
        <f t="shared" si="94"/>
        <v>7.5857757502918375</v>
      </c>
      <c r="AT67" s="25">
        <f t="shared" si="95"/>
        <v>0</v>
      </c>
      <c r="AU67" s="24">
        <f t="shared" si="134"/>
        <v>0.42063935433575617</v>
      </c>
      <c r="AV67" s="24">
        <f t="shared" si="135"/>
        <v>0.14762855851854817</v>
      </c>
      <c r="AW67" s="24">
        <f t="shared" si="149"/>
        <v>0.43173208714569566</v>
      </c>
      <c r="AX67" s="24">
        <f t="shared" si="150"/>
        <v>0</v>
      </c>
      <c r="AY67" s="25">
        <f t="shared" si="104"/>
        <v>1</v>
      </c>
      <c r="AZ67" s="37">
        <f t="shared" si="116"/>
        <v>38.15393895520203</v>
      </c>
      <c r="BA67" s="37"/>
      <c r="BB67" s="66">
        <f t="shared" si="151"/>
        <v>62.690804268167447</v>
      </c>
      <c r="BC67" s="27">
        <f>B67*(BG67-BG67/4-BG67/4)</f>
        <v>34.164257470321431</v>
      </c>
      <c r="BD67" s="28">
        <f>C67*(BH67-BH67/4+BG67/4)</f>
        <v>42.932810973103791</v>
      </c>
      <c r="BE67" s="28">
        <f>D67*(BI67+BG67/4+BH67/4)</f>
        <v>6.2755447870261403</v>
      </c>
      <c r="BF67" s="28"/>
      <c r="BG67" s="28">
        <f t="shared" si="96"/>
        <v>0.61557220667245816</v>
      </c>
      <c r="BH67" s="28">
        <f t="shared" si="97"/>
        <v>0.37892914162759955</v>
      </c>
      <c r="BI67" s="28">
        <f t="shared" si="98"/>
        <v>0.37892914162759955</v>
      </c>
      <c r="BJ67" s="28">
        <f t="shared" si="99"/>
        <v>0</v>
      </c>
      <c r="BK67" s="29">
        <f>SUBTOTAL(9,BG67:BI67)</f>
        <v>1.3734304899276573</v>
      </c>
      <c r="BL67" s="28">
        <f>SUBTOTAL(9,BC67:BE67)/BK67</f>
        <v>60.703919012925695</v>
      </c>
      <c r="BM67" s="44"/>
      <c r="BN67" s="83">
        <f t="shared" si="117"/>
        <v>66.668478036440007</v>
      </c>
      <c r="BO67" s="83">
        <f t="shared" si="118"/>
        <v>62.690804268167447</v>
      </c>
      <c r="BP67" s="83">
        <f t="shared" si="119"/>
        <v>60.703919012925695</v>
      </c>
    </row>
    <row r="68" spans="1:68" s="47" customFormat="1" x14ac:dyDescent="0.25">
      <c r="A68" s="2" t="s">
        <v>145</v>
      </c>
      <c r="B68" s="17">
        <v>110</v>
      </c>
      <c r="C68" s="17">
        <v>49</v>
      </c>
      <c r="D68" s="17">
        <v>45</v>
      </c>
      <c r="E68" s="17">
        <v>4</v>
      </c>
      <c r="F68" s="4">
        <v>0.01</v>
      </c>
      <c r="G68" s="4">
        <v>0.2</v>
      </c>
      <c r="H68" s="4">
        <v>0.2</v>
      </c>
      <c r="I68" s="4">
        <v>0.59</v>
      </c>
      <c r="J68" s="30"/>
      <c r="K68" s="30">
        <f>1-K69</f>
        <v>0.65999999999999992</v>
      </c>
      <c r="L68" s="5">
        <f t="shared" ref="L68" si="155">IF(K68&gt;K69,1,IF(K68&lt;K69,0,0.5))</f>
        <v>1</v>
      </c>
      <c r="M68" s="6">
        <f t="shared" ref="M68:M86" si="156">$N$1</f>
        <v>0.125</v>
      </c>
      <c r="N68" s="6">
        <f t="shared" ref="N68:N86" si="157">$P$1</f>
        <v>0.33300000000000002</v>
      </c>
      <c r="O68" s="19">
        <f t="shared" si="112"/>
        <v>-1</v>
      </c>
      <c r="P68" s="20">
        <f t="shared" si="113"/>
        <v>19.622131677373378</v>
      </c>
      <c r="Q68" s="31">
        <f t="shared" ref="Q68:Q83" si="158">IF(L68=R68,1,0)</f>
        <v>1</v>
      </c>
      <c r="R68" s="32">
        <f>IF(P68&gt;P69,1,0)</f>
        <v>1</v>
      </c>
      <c r="S68" s="2">
        <f t="shared" ref="S68:S86" si="159">M68</f>
        <v>0.125</v>
      </c>
      <c r="T68" s="70">
        <f t="shared" ref="T68:T86" si="160">N68*O68</f>
        <v>-0.33300000000000002</v>
      </c>
      <c r="U68" s="22">
        <f t="shared" ref="U68:U86" si="161">B68*F68+C68*G68+D68*H68+E68*I68</f>
        <v>22.259999999999998</v>
      </c>
      <c r="V68" s="22">
        <f t="shared" si="114"/>
        <v>39.653333333333336</v>
      </c>
      <c r="W68" s="22">
        <f t="shared" ref="W68:W86" si="162">(F68*X68^2+G68*Y68^2+H68*Z68^2+I68*AA68^2)^(1/2)</f>
        <v>22.806411379259121</v>
      </c>
      <c r="X68" s="22">
        <f t="shared" ref="X68:X86" si="163">IF(F68="",0,B68-U68)</f>
        <v>87.740000000000009</v>
      </c>
      <c r="Y68" s="22">
        <f t="shared" ref="Y68:Y86" si="164">IF(G68="",0,C68-U68)</f>
        <v>26.740000000000002</v>
      </c>
      <c r="Z68" s="22">
        <f t="shared" ref="Z68:Z86" si="165">IF(H68="",0,D68-U68)</f>
        <v>22.740000000000002</v>
      </c>
      <c r="AA68" s="22">
        <f t="shared" ref="AA68:AA86" si="166">IF(I68="",0,E68-U68)</f>
        <v>-18.259999999999998</v>
      </c>
      <c r="AB68" s="22">
        <f t="shared" ref="AB68:AB86" si="167">B68+C68+D68+E68</f>
        <v>208</v>
      </c>
      <c r="AC68" s="2">
        <f t="shared" ref="AC68:AC86" si="168">IF(B68="",0,1)</f>
        <v>1</v>
      </c>
      <c r="AD68" s="2">
        <f t="shared" ref="AD68:AD86" si="169">IF(C68="",0,1)</f>
        <v>1</v>
      </c>
      <c r="AE68" s="2">
        <f t="shared" ref="AE68:AE86" si="170">IF(D68="",0,1)</f>
        <v>1</v>
      </c>
      <c r="AF68" s="2">
        <f t="shared" ref="AF68:AF86" si="171">IF(E68="",0,1)</f>
        <v>1</v>
      </c>
      <c r="AG68" s="2">
        <f t="shared" si="91"/>
        <v>4</v>
      </c>
      <c r="AH68" s="23">
        <v>110</v>
      </c>
      <c r="AI68" s="23">
        <v>49</v>
      </c>
      <c r="AJ68" s="23">
        <v>45</v>
      </c>
      <c r="AK68" s="23">
        <v>4</v>
      </c>
      <c r="AL68" s="24">
        <v>0.01</v>
      </c>
      <c r="AM68" s="24">
        <v>0.2</v>
      </c>
      <c r="AN68" s="24">
        <v>0.2</v>
      </c>
      <c r="AO68" s="24">
        <v>0.59</v>
      </c>
      <c r="AP68" s="24" t="s">
        <v>166</v>
      </c>
      <c r="AQ68" s="25">
        <f t="shared" ref="AQ68:AQ86" si="172">ABS(AH68)^$AQ$1*SIGN(AH68)</f>
        <v>62.578559653805236</v>
      </c>
      <c r="AR68" s="25">
        <f t="shared" ref="AR68:AR86" si="173">ABS(AI68)^$AQ$1*SIGN(AI68)</f>
        <v>30.716558141484811</v>
      </c>
      <c r="AS68" s="25">
        <f t="shared" ref="AS68:AS86" si="174">ABS(AJ68)^$AQ$1*SIGN(AJ68)</f>
        <v>28.498828780179934</v>
      </c>
      <c r="AT68" s="25">
        <f t="shared" ref="AT68:AT86" si="175">ABS(AK68)^$AQ$1*SIGN(AK68)</f>
        <v>3.3869812494501086</v>
      </c>
      <c r="AU68" s="24">
        <f t="shared" si="134"/>
        <v>5.5266136751708536E-2</v>
      </c>
      <c r="AV68" s="24">
        <f t="shared" si="135"/>
        <v>0.21174190933625148</v>
      </c>
      <c r="AW68" s="24">
        <f t="shared" si="149"/>
        <v>0.10806049411662472</v>
      </c>
      <c r="AX68" s="24">
        <f t="shared" si="150"/>
        <v>0.62493145949176743</v>
      </c>
      <c r="AY68" s="25">
        <f t="shared" si="104"/>
        <v>0.99999999950221674</v>
      </c>
      <c r="AZ68" s="37">
        <f t="shared" si="116"/>
        <v>15.15868655988956</v>
      </c>
      <c r="BA68" s="37"/>
      <c r="BB68" s="66">
        <f t="shared" si="151"/>
        <v>21.961443300721275</v>
      </c>
      <c r="BC68" s="27">
        <f>B68*(BG68-BG68/5-BG68/5-BG68/5)</f>
        <v>1.751671550435389</v>
      </c>
      <c r="BD68" s="28">
        <f>C68*(BH68-BH68/5-BH68/5+BG68/5)</f>
        <v>9.9196058156958706</v>
      </c>
      <c r="BE68" s="28">
        <f>D68*(BI68-BI68/5+BH68/5+BG68/5)</f>
        <v>14.944205823733009</v>
      </c>
      <c r="BF68" s="28">
        <f>E68*(BJ68+BH68/5+BI68/5+BG68/5)</f>
        <v>3.3152120760761745</v>
      </c>
      <c r="BG68" s="28">
        <f t="shared" ref="BG68:BG86" si="176">F68^$BL$1</f>
        <v>3.9810717055349748E-2</v>
      </c>
      <c r="BH68" s="28">
        <f t="shared" ref="BH68:BH86" si="177">G68^$BL$1</f>
        <v>0.32413131933855249</v>
      </c>
      <c r="BI68" s="28">
        <f t="shared" ref="BI68:BI86" si="178">H68^$BL$1</f>
        <v>0.32413131933855249</v>
      </c>
      <c r="BJ68" s="28">
        <f t="shared" ref="BJ68:BJ86" si="179">I68^$BL$1</f>
        <v>0.69118834787255268</v>
      </c>
      <c r="BK68" s="29">
        <f t="shared" ref="BK68:BK71" si="180">SUBTOTAL(9,BG68:BJ68)</f>
        <v>1.3792617036050074</v>
      </c>
      <c r="BL68" s="28">
        <f>SUBTOTAL(9,BC68:BF68)/BK68</f>
        <v>21.700519334155306</v>
      </c>
      <c r="BM68" s="44"/>
      <c r="BN68" s="83">
        <f t="shared" si="117"/>
        <v>19.622131677373378</v>
      </c>
      <c r="BO68" s="83">
        <f t="shared" si="118"/>
        <v>21.961443300721275</v>
      </c>
      <c r="BP68" s="83">
        <f t="shared" si="119"/>
        <v>21.700519334155306</v>
      </c>
    </row>
    <row r="69" spans="1:68" s="47" customFormat="1" x14ac:dyDescent="0.25">
      <c r="A69" s="2" t="s">
        <v>146</v>
      </c>
      <c r="B69" s="17">
        <v>110</v>
      </c>
      <c r="C69" s="17">
        <v>97</v>
      </c>
      <c r="D69" s="17">
        <v>11</v>
      </c>
      <c r="E69" s="17">
        <v>4</v>
      </c>
      <c r="F69" s="4">
        <v>0.01</v>
      </c>
      <c r="G69" s="4">
        <v>0.2</v>
      </c>
      <c r="H69" s="4">
        <v>0.2</v>
      </c>
      <c r="I69" s="4">
        <v>0.59</v>
      </c>
      <c r="J69" s="30"/>
      <c r="K69" s="30">
        <v>0.34</v>
      </c>
      <c r="L69" s="5">
        <f t="shared" ref="L69" si="181">IF(K69&gt;K68,1,IF(K69&lt;K68,0,0.5))</f>
        <v>0</v>
      </c>
      <c r="M69" s="6">
        <f t="shared" si="156"/>
        <v>0.125</v>
      </c>
      <c r="N69" s="6">
        <f t="shared" si="157"/>
        <v>0.33300000000000002</v>
      </c>
      <c r="O69" s="19">
        <f t="shared" si="112"/>
        <v>-1</v>
      </c>
      <c r="P69" s="20">
        <f t="shared" si="113"/>
        <v>17.6361294876885</v>
      </c>
      <c r="Q69" s="31">
        <f t="shared" si="158"/>
        <v>1</v>
      </c>
      <c r="R69" s="32">
        <f>IF(P69&gt;P68,1,0)</f>
        <v>0</v>
      </c>
      <c r="S69" s="2">
        <f t="shared" si="159"/>
        <v>0.125</v>
      </c>
      <c r="T69" s="70">
        <f t="shared" si="160"/>
        <v>-0.33300000000000002</v>
      </c>
      <c r="U69" s="22">
        <f t="shared" si="161"/>
        <v>25.060000000000002</v>
      </c>
      <c r="V69" s="22">
        <f t="shared" si="114"/>
        <v>40.586666666666666</v>
      </c>
      <c r="W69" s="22">
        <f t="shared" si="162"/>
        <v>37.529140677612112</v>
      </c>
      <c r="X69" s="22">
        <f t="shared" si="163"/>
        <v>84.94</v>
      </c>
      <c r="Y69" s="22">
        <f t="shared" si="164"/>
        <v>71.94</v>
      </c>
      <c r="Z69" s="22">
        <f t="shared" si="165"/>
        <v>-14.060000000000002</v>
      </c>
      <c r="AA69" s="22">
        <f t="shared" si="166"/>
        <v>-21.060000000000002</v>
      </c>
      <c r="AB69" s="22">
        <f t="shared" si="167"/>
        <v>222</v>
      </c>
      <c r="AC69" s="2">
        <f t="shared" si="168"/>
        <v>1</v>
      </c>
      <c r="AD69" s="2">
        <f t="shared" si="169"/>
        <v>1</v>
      </c>
      <c r="AE69" s="2">
        <f t="shared" si="170"/>
        <v>1</v>
      </c>
      <c r="AF69" s="2">
        <f t="shared" si="171"/>
        <v>1</v>
      </c>
      <c r="AG69" s="2">
        <f t="shared" si="91"/>
        <v>4</v>
      </c>
      <c r="AH69" s="23">
        <v>110</v>
      </c>
      <c r="AI69" s="23">
        <v>97</v>
      </c>
      <c r="AJ69" s="23">
        <v>11</v>
      </c>
      <c r="AK69" s="23">
        <v>4</v>
      </c>
      <c r="AL69" s="24">
        <v>0.01</v>
      </c>
      <c r="AM69" s="24">
        <v>0.2</v>
      </c>
      <c r="AN69" s="24">
        <v>0.2</v>
      </c>
      <c r="AO69" s="24">
        <v>0.59</v>
      </c>
      <c r="AP69" s="24" t="s">
        <v>166</v>
      </c>
      <c r="AQ69" s="25">
        <f t="shared" si="172"/>
        <v>62.578559653805236</v>
      </c>
      <c r="AR69" s="25">
        <f t="shared" si="173"/>
        <v>56.022066686002887</v>
      </c>
      <c r="AS69" s="25">
        <f t="shared" si="174"/>
        <v>8.249460795278285</v>
      </c>
      <c r="AT69" s="25">
        <f t="shared" si="175"/>
        <v>3.3869812494501086</v>
      </c>
      <c r="AU69" s="24">
        <f t="shared" si="134"/>
        <v>5.5266136751708536E-2</v>
      </c>
      <c r="AV69" s="24">
        <f t="shared" si="135"/>
        <v>0.21174190933625148</v>
      </c>
      <c r="AW69" s="24">
        <f t="shared" si="149"/>
        <v>0.10806049411662472</v>
      </c>
      <c r="AX69" s="24">
        <f t="shared" si="150"/>
        <v>0.62493145949176743</v>
      </c>
      <c r="AY69" s="25">
        <f t="shared" si="104"/>
        <v>0.99999999950221674</v>
      </c>
      <c r="AZ69" s="37">
        <f t="shared" si="116"/>
        <v>18.32876654583281</v>
      </c>
      <c r="BA69" s="37"/>
      <c r="BB69" s="66">
        <f t="shared" si="151"/>
        <v>27.250763922909297</v>
      </c>
      <c r="BC69" s="27">
        <f>B69*(BG69-BG69/5-BG69/5-BG69/5)</f>
        <v>1.751671550435389</v>
      </c>
      <c r="BD69" s="28">
        <f>C69*(BH69-BH69/5-BH69/5+BG69/5)</f>
        <v>19.636770696377539</v>
      </c>
      <c r="BE69" s="28">
        <f>D69*(BI69-BI69/5+BH69/5+BG69/5)</f>
        <v>3.6530280902458467</v>
      </c>
      <c r="BF69" s="28">
        <f>E69*(BJ69+BH69/5+BI69/5+BG69/5)</f>
        <v>3.3152120760761745</v>
      </c>
      <c r="BG69" s="28">
        <f t="shared" si="176"/>
        <v>3.9810717055349748E-2</v>
      </c>
      <c r="BH69" s="28">
        <f t="shared" si="177"/>
        <v>0.32413131933855249</v>
      </c>
      <c r="BI69" s="28">
        <f t="shared" si="178"/>
        <v>0.32413131933855249</v>
      </c>
      <c r="BJ69" s="28">
        <f t="shared" si="179"/>
        <v>0.69118834787255268</v>
      </c>
      <c r="BK69" s="29">
        <f t="shared" si="180"/>
        <v>1.3792617036050074</v>
      </c>
      <c r="BL69" s="28">
        <f>SUBTOTAL(9,BC69:BF69)/BK69</f>
        <v>20.559319771598421</v>
      </c>
      <c r="BM69" s="44"/>
      <c r="BN69" s="83">
        <f t="shared" si="117"/>
        <v>17.6361294876885</v>
      </c>
      <c r="BO69" s="83">
        <f t="shared" si="118"/>
        <v>27.250763922909297</v>
      </c>
      <c r="BP69" s="83">
        <f t="shared" si="119"/>
        <v>20.559319771598421</v>
      </c>
    </row>
    <row r="70" spans="1:68" s="47" customFormat="1" x14ac:dyDescent="0.25">
      <c r="A70" s="2" t="s">
        <v>147</v>
      </c>
      <c r="B70" s="17">
        <v>110</v>
      </c>
      <c r="C70" s="17">
        <v>49</v>
      </c>
      <c r="D70" s="17">
        <v>45</v>
      </c>
      <c r="E70" s="17">
        <v>4</v>
      </c>
      <c r="F70" s="4">
        <v>0.59</v>
      </c>
      <c r="G70" s="4">
        <v>0.2</v>
      </c>
      <c r="H70" s="4">
        <v>0.2</v>
      </c>
      <c r="I70" s="4">
        <v>0.01</v>
      </c>
      <c r="J70" s="30"/>
      <c r="K70" s="30">
        <f>1-K71</f>
        <v>0.49</v>
      </c>
      <c r="L70" s="5">
        <f t="shared" ref="L70" si="182">IF(K70&gt;K71,1,IF(K70&lt;K71,0,0.5))</f>
        <v>0</v>
      </c>
      <c r="M70" s="6">
        <f t="shared" si="156"/>
        <v>0.125</v>
      </c>
      <c r="N70" s="6">
        <f t="shared" si="157"/>
        <v>0.33300000000000002</v>
      </c>
      <c r="O70" s="19">
        <f t="shared" si="112"/>
        <v>-1</v>
      </c>
      <c r="P70" s="20">
        <f t="shared" si="113"/>
        <v>67.8567659582354</v>
      </c>
      <c r="Q70" s="31">
        <f t="shared" si="158"/>
        <v>1</v>
      </c>
      <c r="R70" s="32">
        <f>IF(P70&gt;P71,1,0)</f>
        <v>0</v>
      </c>
      <c r="S70" s="2">
        <f t="shared" si="159"/>
        <v>0.125</v>
      </c>
      <c r="T70" s="70">
        <f t="shared" si="160"/>
        <v>-0.33300000000000002</v>
      </c>
      <c r="U70" s="22">
        <f t="shared" si="161"/>
        <v>83.74</v>
      </c>
      <c r="V70" s="22">
        <f t="shared" si="114"/>
        <v>-42.319999999999993</v>
      </c>
      <c r="W70" s="22">
        <f t="shared" si="162"/>
        <v>31.811513638932681</v>
      </c>
      <c r="X70" s="22">
        <f t="shared" si="163"/>
        <v>26.260000000000005</v>
      </c>
      <c r="Y70" s="22">
        <f t="shared" si="164"/>
        <v>-34.739999999999995</v>
      </c>
      <c r="Z70" s="22">
        <f t="shared" si="165"/>
        <v>-38.739999999999995</v>
      </c>
      <c r="AA70" s="22">
        <f t="shared" si="166"/>
        <v>-79.739999999999995</v>
      </c>
      <c r="AB70" s="22">
        <f t="shared" si="167"/>
        <v>208</v>
      </c>
      <c r="AC70" s="2">
        <f t="shared" si="168"/>
        <v>1</v>
      </c>
      <c r="AD70" s="2">
        <f t="shared" si="169"/>
        <v>1</v>
      </c>
      <c r="AE70" s="2">
        <f t="shared" si="170"/>
        <v>1</v>
      </c>
      <c r="AF70" s="2">
        <f t="shared" si="171"/>
        <v>1</v>
      </c>
      <c r="AG70" s="2">
        <f t="shared" si="91"/>
        <v>4</v>
      </c>
      <c r="AH70" s="23">
        <v>110</v>
      </c>
      <c r="AI70" s="23">
        <v>49</v>
      </c>
      <c r="AJ70" s="23">
        <v>45</v>
      </c>
      <c r="AK70" s="23">
        <v>4</v>
      </c>
      <c r="AL70" s="24">
        <v>0.59</v>
      </c>
      <c r="AM70" s="24">
        <v>0.2</v>
      </c>
      <c r="AN70" s="24">
        <v>0.2</v>
      </c>
      <c r="AO70" s="24">
        <v>0.01</v>
      </c>
      <c r="AP70" s="24" t="s">
        <v>166</v>
      </c>
      <c r="AQ70" s="25">
        <f t="shared" si="172"/>
        <v>62.578559653805236</v>
      </c>
      <c r="AR70" s="25">
        <f t="shared" si="173"/>
        <v>30.716558141484811</v>
      </c>
      <c r="AS70" s="25">
        <f t="shared" si="174"/>
        <v>28.498828780179934</v>
      </c>
      <c r="AT70" s="25">
        <f t="shared" si="175"/>
        <v>3.3869812494501086</v>
      </c>
      <c r="AU70" s="24">
        <f t="shared" si="134"/>
        <v>0.46830868566479117</v>
      </c>
      <c r="AV70" s="24">
        <f t="shared" si="135"/>
        <v>0.13082412614987909</v>
      </c>
      <c r="AW70" s="24">
        <f t="shared" si="149"/>
        <v>0.3124509407640208</v>
      </c>
      <c r="AX70" s="24">
        <f t="shared" si="150"/>
        <v>8.8416247357192002E-2</v>
      </c>
      <c r="AY70" s="25">
        <f t="shared" si="104"/>
        <v>0.9999999998948903</v>
      </c>
      <c r="AZ70" s="37">
        <f t="shared" si="116"/>
        <v>42.528499934446486</v>
      </c>
      <c r="BA70" s="37"/>
      <c r="BB70" s="66">
        <f t="shared" si="151"/>
        <v>70.920665234263652</v>
      </c>
      <c r="BC70" s="27">
        <f>B70*(BG70-BG70/5-BG70/5-BG70/5)</f>
        <v>30.412287306392312</v>
      </c>
      <c r="BD70" s="28">
        <f>C70*(BH70-BH70/5-BH70/5+BG70/5)</f>
        <v>16.303106597704456</v>
      </c>
      <c r="BE70" s="28">
        <f>D70*(BI70-BI70/5+BH70/5+BG70/5)</f>
        <v>20.806604501087836</v>
      </c>
      <c r="BF70" s="28">
        <f>E70*(BJ70+BH70/5+BI70/5+BG70/5)</f>
        <v>1.230803657461125</v>
      </c>
      <c r="BG70" s="28">
        <f t="shared" si="176"/>
        <v>0.69118834787255268</v>
      </c>
      <c r="BH70" s="28">
        <f t="shared" si="177"/>
        <v>0.32413131933855249</v>
      </c>
      <c r="BI70" s="28">
        <f t="shared" si="178"/>
        <v>0.32413131933855249</v>
      </c>
      <c r="BJ70" s="28">
        <f t="shared" si="179"/>
        <v>3.9810717055349748E-2</v>
      </c>
      <c r="BK70" s="29">
        <f t="shared" si="180"/>
        <v>1.3792617036050072</v>
      </c>
      <c r="BL70" s="28">
        <f>SUBTOTAL(9,BC70:BF70)/BK70</f>
        <v>49.847539363229608</v>
      </c>
      <c r="BM70" s="44"/>
      <c r="BN70" s="83">
        <f t="shared" si="117"/>
        <v>67.8567659582354</v>
      </c>
      <c r="BO70" s="83">
        <f t="shared" si="118"/>
        <v>70.920665234263652</v>
      </c>
      <c r="BP70" s="83">
        <f t="shared" si="119"/>
        <v>49.847539363229608</v>
      </c>
    </row>
    <row r="71" spans="1:68" s="47" customFormat="1" x14ac:dyDescent="0.25">
      <c r="A71" s="2" t="s">
        <v>148</v>
      </c>
      <c r="B71" s="17">
        <v>110</v>
      </c>
      <c r="C71" s="17">
        <v>97</v>
      </c>
      <c r="D71" s="17">
        <v>11</v>
      </c>
      <c r="E71" s="17">
        <v>4</v>
      </c>
      <c r="F71" s="4">
        <v>0.59</v>
      </c>
      <c r="G71" s="4">
        <v>0.2</v>
      </c>
      <c r="H71" s="4">
        <v>0.2</v>
      </c>
      <c r="I71" s="4">
        <v>0.01</v>
      </c>
      <c r="J71" s="30"/>
      <c r="K71" s="30">
        <v>0.51</v>
      </c>
      <c r="L71" s="5">
        <f t="shared" ref="L71" si="183">IF(K71&gt;K70,1,IF(K71&lt;K70,0,0.5))</f>
        <v>1</v>
      </c>
      <c r="M71" s="6">
        <f t="shared" si="156"/>
        <v>0.125</v>
      </c>
      <c r="N71" s="6">
        <f t="shared" si="157"/>
        <v>0.33300000000000002</v>
      </c>
      <c r="O71" s="19">
        <f t="shared" si="112"/>
        <v>-1</v>
      </c>
      <c r="P71" s="20">
        <f t="shared" si="113"/>
        <v>68.231142402763084</v>
      </c>
      <c r="Q71" s="31">
        <f t="shared" si="158"/>
        <v>1</v>
      </c>
      <c r="R71" s="32">
        <f>IF(P71&gt;P70,1,0)</f>
        <v>1</v>
      </c>
      <c r="S71" s="2">
        <f t="shared" si="159"/>
        <v>0.125</v>
      </c>
      <c r="T71" s="70">
        <f t="shared" si="160"/>
        <v>-0.33300000000000002</v>
      </c>
      <c r="U71" s="22">
        <f t="shared" si="161"/>
        <v>86.54</v>
      </c>
      <c r="V71" s="22">
        <f t="shared" si="114"/>
        <v>-41.386666666666677</v>
      </c>
      <c r="W71" s="22">
        <f t="shared" si="162"/>
        <v>39.446018810521302</v>
      </c>
      <c r="X71" s="22">
        <f t="shared" si="163"/>
        <v>23.459999999999994</v>
      </c>
      <c r="Y71" s="22">
        <f t="shared" si="164"/>
        <v>10.459999999999994</v>
      </c>
      <c r="Z71" s="22">
        <f t="shared" si="165"/>
        <v>-75.540000000000006</v>
      </c>
      <c r="AA71" s="22">
        <f t="shared" si="166"/>
        <v>-82.54</v>
      </c>
      <c r="AB71" s="22">
        <f t="shared" si="167"/>
        <v>222</v>
      </c>
      <c r="AC71" s="2">
        <f t="shared" si="168"/>
        <v>1</v>
      </c>
      <c r="AD71" s="2">
        <f t="shared" si="169"/>
        <v>1</v>
      </c>
      <c r="AE71" s="2">
        <f t="shared" si="170"/>
        <v>1</v>
      </c>
      <c r="AF71" s="2">
        <f t="shared" si="171"/>
        <v>1</v>
      </c>
      <c r="AG71" s="2">
        <f t="shared" si="91"/>
        <v>4</v>
      </c>
      <c r="AH71" s="23">
        <v>110</v>
      </c>
      <c r="AI71" s="23">
        <v>97</v>
      </c>
      <c r="AJ71" s="23">
        <v>11</v>
      </c>
      <c r="AK71" s="23">
        <v>4</v>
      </c>
      <c r="AL71" s="24">
        <v>0.59</v>
      </c>
      <c r="AM71" s="24">
        <v>0.2</v>
      </c>
      <c r="AN71" s="24">
        <v>0.2</v>
      </c>
      <c r="AO71" s="24">
        <v>0.01</v>
      </c>
      <c r="AP71" s="24" t="s">
        <v>166</v>
      </c>
      <c r="AQ71" s="25">
        <f t="shared" si="172"/>
        <v>62.578559653805236</v>
      </c>
      <c r="AR71" s="25">
        <f t="shared" si="173"/>
        <v>56.022066686002887</v>
      </c>
      <c r="AS71" s="25">
        <f t="shared" si="174"/>
        <v>8.249460795278285</v>
      </c>
      <c r="AT71" s="25">
        <f t="shared" si="175"/>
        <v>3.3869812494501086</v>
      </c>
      <c r="AU71" s="24">
        <f t="shared" si="134"/>
        <v>0.46830868566479117</v>
      </c>
      <c r="AV71" s="24">
        <f t="shared" si="135"/>
        <v>0.13082412614987909</v>
      </c>
      <c r="AW71" s="24">
        <f t="shared" si="149"/>
        <v>0.3124509407640208</v>
      </c>
      <c r="AX71" s="24">
        <f t="shared" si="150"/>
        <v>8.8416247357192002E-2</v>
      </c>
      <c r="AY71" s="25">
        <f t="shared" si="104"/>
        <v>0.9999999998948903</v>
      </c>
      <c r="AZ71" s="37">
        <f t="shared" si="116"/>
        <v>39.512136899802002</v>
      </c>
      <c r="BA71" s="37"/>
      <c r="BB71" s="66">
        <f t="shared" si="151"/>
        <v>65.232871701769497</v>
      </c>
      <c r="BC71" s="27">
        <f>B71*(BG71-BG71/5-BG71/5-BG71/5)</f>
        <v>30.412287306392312</v>
      </c>
      <c r="BD71" s="28">
        <f>C71*(BH71-BH71/5-BH71/5+BG71/5)</f>
        <v>32.273496734231273</v>
      </c>
      <c r="BE71" s="28">
        <f>D71*(BI71-BI71/5+BH71/5+BG71/5)</f>
        <v>5.0860588780436933</v>
      </c>
      <c r="BF71" s="28">
        <f>E71*(BJ71+BH71/5+BI71/5+BG71/5)</f>
        <v>1.230803657461125</v>
      </c>
      <c r="BG71" s="28">
        <f t="shared" si="176"/>
        <v>0.69118834787255268</v>
      </c>
      <c r="BH71" s="28">
        <f t="shared" si="177"/>
        <v>0.32413131933855249</v>
      </c>
      <c r="BI71" s="28">
        <f t="shared" si="178"/>
        <v>0.32413131933855249</v>
      </c>
      <c r="BJ71" s="28">
        <f t="shared" si="179"/>
        <v>3.9810717055349748E-2</v>
      </c>
      <c r="BK71" s="29">
        <f t="shared" si="180"/>
        <v>1.3792617036050072</v>
      </c>
      <c r="BL71" s="28">
        <f>SUBTOTAL(9,BC71:BF71)/BK71</f>
        <v>50.028683023515143</v>
      </c>
      <c r="BM71" s="44"/>
      <c r="BN71" s="83">
        <f t="shared" si="117"/>
        <v>68.231142402763084</v>
      </c>
      <c r="BO71" s="83">
        <f t="shared" si="118"/>
        <v>65.232871701769497</v>
      </c>
      <c r="BP71" s="83">
        <f t="shared" si="119"/>
        <v>50.028683023515143</v>
      </c>
    </row>
    <row r="72" spans="1:68" s="47" customFormat="1" x14ac:dyDescent="0.25">
      <c r="A72" s="2" t="s">
        <v>149</v>
      </c>
      <c r="B72" s="17">
        <v>58</v>
      </c>
      <c r="C72" s="17">
        <v>56</v>
      </c>
      <c r="D72" s="17">
        <v>2</v>
      </c>
      <c r="E72" s="17"/>
      <c r="F72" s="4">
        <v>0.2</v>
      </c>
      <c r="G72" s="4">
        <v>0.2</v>
      </c>
      <c r="H72" s="4">
        <v>0.6</v>
      </c>
      <c r="I72" s="4"/>
      <c r="J72" s="30"/>
      <c r="K72" s="30">
        <f>1-K73</f>
        <v>0.76</v>
      </c>
      <c r="L72" s="5">
        <f t="shared" ref="L72" si="184">IF(K72&gt;K73,1,IF(K72&lt;K73,0,0.5))</f>
        <v>1</v>
      </c>
      <c r="M72" s="6">
        <f t="shared" si="156"/>
        <v>0.125</v>
      </c>
      <c r="N72" s="6">
        <f t="shared" si="157"/>
        <v>0.33300000000000002</v>
      </c>
      <c r="O72" s="19">
        <f t="shared" si="112"/>
        <v>-1</v>
      </c>
      <c r="P72" s="20">
        <f t="shared" si="113"/>
        <v>17.77504765472262</v>
      </c>
      <c r="Q72" s="31">
        <f t="shared" si="158"/>
        <v>1</v>
      </c>
      <c r="R72" s="32">
        <f>IF(P72&gt;P73,1,0)</f>
        <v>1</v>
      </c>
      <c r="S72" s="2">
        <f t="shared" si="159"/>
        <v>0.125</v>
      </c>
      <c r="T72" s="70">
        <f t="shared" si="160"/>
        <v>-0.33300000000000002</v>
      </c>
      <c r="U72" s="22">
        <f t="shared" si="161"/>
        <v>24.000000000000004</v>
      </c>
      <c r="V72" s="22">
        <f t="shared" si="114"/>
        <v>21.999999999999993</v>
      </c>
      <c r="W72" s="22">
        <f t="shared" si="162"/>
        <v>26.95180884467683</v>
      </c>
      <c r="X72" s="22">
        <f t="shared" si="163"/>
        <v>34</v>
      </c>
      <c r="Y72" s="22">
        <f t="shared" si="164"/>
        <v>31.999999999999996</v>
      </c>
      <c r="Z72" s="22">
        <f t="shared" si="165"/>
        <v>-22.000000000000004</v>
      </c>
      <c r="AA72" s="22">
        <f t="shared" si="166"/>
        <v>0</v>
      </c>
      <c r="AB72" s="22">
        <f t="shared" si="167"/>
        <v>116</v>
      </c>
      <c r="AC72" s="2">
        <f t="shared" si="168"/>
        <v>1</v>
      </c>
      <c r="AD72" s="2">
        <f t="shared" si="169"/>
        <v>1</v>
      </c>
      <c r="AE72" s="2">
        <f t="shared" si="170"/>
        <v>1</v>
      </c>
      <c r="AF72" s="2">
        <f t="shared" si="171"/>
        <v>0</v>
      </c>
      <c r="AG72" s="2">
        <f t="shared" si="91"/>
        <v>3</v>
      </c>
      <c r="AH72" s="23">
        <v>58</v>
      </c>
      <c r="AI72" s="23">
        <v>56</v>
      </c>
      <c r="AJ72" s="23">
        <v>2</v>
      </c>
      <c r="AK72" s="23"/>
      <c r="AL72" s="24">
        <v>0.2</v>
      </c>
      <c r="AM72" s="24">
        <v>0.2</v>
      </c>
      <c r="AN72" s="24">
        <v>0.6</v>
      </c>
      <c r="AO72" s="24"/>
      <c r="AP72" s="24" t="s">
        <v>166</v>
      </c>
      <c r="AQ72" s="25">
        <f t="shared" si="172"/>
        <v>35.630066616158679</v>
      </c>
      <c r="AR72" s="25">
        <f t="shared" si="173"/>
        <v>34.546612111343791</v>
      </c>
      <c r="AS72" s="25">
        <f t="shared" si="174"/>
        <v>1.8403753012497501</v>
      </c>
      <c r="AT72" s="25">
        <f t="shared" si="175"/>
        <v>0</v>
      </c>
      <c r="AU72" s="24">
        <f t="shared" si="134"/>
        <v>0.26076318283468647</v>
      </c>
      <c r="AV72" s="24">
        <f t="shared" si="135"/>
        <v>0.10925991512102262</v>
      </c>
      <c r="AW72" s="24">
        <f t="shared" si="149"/>
        <v>0.62997690174064314</v>
      </c>
      <c r="AX72" s="24">
        <f t="shared" si="150"/>
        <v>0</v>
      </c>
      <c r="AY72" s="25">
        <f t="shared" ref="AY72:AY86" si="185">SUM(AU72:AX72)^(1/$AU$1)</f>
        <v>0.99999999950221674</v>
      </c>
      <c r="AZ72" s="37">
        <f t="shared" si="116"/>
        <v>14.22496341276708</v>
      </c>
      <c r="BA72" s="37"/>
      <c r="BB72" s="26">
        <f t="shared" si="151"/>
        <v>20.430801619316565</v>
      </c>
      <c r="BC72" s="27">
        <f>B72*(BG72-BG72/4-BG72/4)</f>
        <v>9.3998082608180233</v>
      </c>
      <c r="BD72" s="28">
        <f>C72*(BH72-BH72/4+BG72/4)</f>
        <v>18.15135388295894</v>
      </c>
      <c r="BE72" s="28">
        <f>D72*(BI72+BG72/4+BH72/4)</f>
        <v>1.7228677001674113</v>
      </c>
      <c r="BF72" s="28"/>
      <c r="BG72" s="28">
        <f t="shared" si="176"/>
        <v>0.32413131933855249</v>
      </c>
      <c r="BH72" s="28">
        <f t="shared" si="177"/>
        <v>0.32413131933855249</v>
      </c>
      <c r="BI72" s="28">
        <f t="shared" si="178"/>
        <v>0.69936819041442944</v>
      </c>
      <c r="BJ72" s="28">
        <f t="shared" si="179"/>
        <v>0</v>
      </c>
      <c r="BK72" s="29">
        <f>SUBTOTAL(9,BG72:BI72)</f>
        <v>1.3476308290915344</v>
      </c>
      <c r="BL72" s="28">
        <f t="shared" ref="BL72:BL86" si="186">SUBTOTAL(9,BC72:BE72)/BK72</f>
        <v>21.722588421102387</v>
      </c>
      <c r="BM72" s="44"/>
      <c r="BN72" s="83">
        <f t="shared" si="117"/>
        <v>17.77504765472262</v>
      </c>
      <c r="BO72" s="83">
        <f t="shared" si="118"/>
        <v>20.430801619316565</v>
      </c>
      <c r="BP72" s="83">
        <f t="shared" si="119"/>
        <v>21.722588421102387</v>
      </c>
    </row>
    <row r="73" spans="1:68" s="47" customFormat="1" x14ac:dyDescent="0.25">
      <c r="A73" s="2" t="s">
        <v>150</v>
      </c>
      <c r="B73" s="17">
        <v>96</v>
      </c>
      <c r="C73" s="17">
        <v>4</v>
      </c>
      <c r="D73" s="17">
        <v>2</v>
      </c>
      <c r="E73" s="17"/>
      <c r="F73" s="4">
        <v>0.2</v>
      </c>
      <c r="G73" s="4">
        <v>0.2</v>
      </c>
      <c r="H73" s="4">
        <v>0.6</v>
      </c>
      <c r="I73" s="4"/>
      <c r="J73" s="30"/>
      <c r="K73" s="30">
        <v>0.24</v>
      </c>
      <c r="L73" s="5">
        <f t="shared" ref="L73" si="187">IF(K73&gt;K72,1,IF(K73&lt;K72,0,0.5))</f>
        <v>0</v>
      </c>
      <c r="M73" s="6">
        <f t="shared" si="156"/>
        <v>0.125</v>
      </c>
      <c r="N73" s="6">
        <f t="shared" si="157"/>
        <v>0.33300000000000002</v>
      </c>
      <c r="O73" s="19">
        <f t="shared" si="112"/>
        <v>-1</v>
      </c>
      <c r="P73" s="20">
        <f t="shared" si="113"/>
        <v>11.143129163389387</v>
      </c>
      <c r="Q73" s="31">
        <f t="shared" si="158"/>
        <v>1</v>
      </c>
      <c r="R73" s="32">
        <f>IF(P73&gt;P72,1,0)</f>
        <v>0</v>
      </c>
      <c r="S73" s="2">
        <f t="shared" si="159"/>
        <v>0.125</v>
      </c>
      <c r="T73" s="70">
        <f t="shared" si="160"/>
        <v>-0.33300000000000002</v>
      </c>
      <c r="U73" s="22">
        <f t="shared" si="161"/>
        <v>21.200000000000003</v>
      </c>
      <c r="V73" s="22">
        <f t="shared" si="114"/>
        <v>19.199999999999996</v>
      </c>
      <c r="W73" s="22">
        <f t="shared" si="162"/>
        <v>37.408020530362201</v>
      </c>
      <c r="X73" s="22">
        <f t="shared" si="163"/>
        <v>74.8</v>
      </c>
      <c r="Y73" s="22">
        <f t="shared" si="164"/>
        <v>-17.200000000000003</v>
      </c>
      <c r="Z73" s="22">
        <f t="shared" si="165"/>
        <v>-19.200000000000003</v>
      </c>
      <c r="AA73" s="22">
        <f t="shared" si="166"/>
        <v>0</v>
      </c>
      <c r="AB73" s="22">
        <f t="shared" si="167"/>
        <v>102</v>
      </c>
      <c r="AC73" s="2">
        <f t="shared" si="168"/>
        <v>1</v>
      </c>
      <c r="AD73" s="2">
        <f t="shared" si="169"/>
        <v>1</v>
      </c>
      <c r="AE73" s="2">
        <f t="shared" si="170"/>
        <v>1</v>
      </c>
      <c r="AF73" s="2">
        <f t="shared" si="171"/>
        <v>0</v>
      </c>
      <c r="AG73" s="2">
        <f t="shared" si="91"/>
        <v>3</v>
      </c>
      <c r="AH73" s="23">
        <v>96</v>
      </c>
      <c r="AI73" s="23">
        <v>4</v>
      </c>
      <c r="AJ73" s="23">
        <v>2</v>
      </c>
      <c r="AK73" s="23"/>
      <c r="AL73" s="24">
        <v>0.2</v>
      </c>
      <c r="AM73" s="24">
        <v>0.2</v>
      </c>
      <c r="AN73" s="24">
        <v>0.6</v>
      </c>
      <c r="AO73" s="24"/>
      <c r="AP73" s="24" t="s">
        <v>166</v>
      </c>
      <c r="AQ73" s="25">
        <f t="shared" si="172"/>
        <v>55.513509663508088</v>
      </c>
      <c r="AR73" s="25">
        <f t="shared" si="173"/>
        <v>3.3869812494501086</v>
      </c>
      <c r="AS73" s="25">
        <f t="shared" si="174"/>
        <v>1.8403753012497501</v>
      </c>
      <c r="AT73" s="25">
        <f t="shared" si="175"/>
        <v>0</v>
      </c>
      <c r="AU73" s="24">
        <f t="shared" si="134"/>
        <v>0.26076318283468647</v>
      </c>
      <c r="AV73" s="24">
        <f t="shared" si="135"/>
        <v>0.10925991512102262</v>
      </c>
      <c r="AW73" s="24">
        <f t="shared" si="149"/>
        <v>0.62997690174064314</v>
      </c>
      <c r="AX73" s="24">
        <f t="shared" si="150"/>
        <v>0</v>
      </c>
      <c r="AY73" s="25">
        <f t="shared" si="185"/>
        <v>0.99999999950221674</v>
      </c>
      <c r="AZ73" s="37">
        <f t="shared" si="116"/>
        <v>16.005334684333228</v>
      </c>
      <c r="BA73" s="37"/>
      <c r="BB73" s="26">
        <f t="shared" si="151"/>
        <v>23.360529466623333</v>
      </c>
      <c r="BC73" s="27">
        <f>B73*(BG73-BG73/4-BG73/4)</f>
        <v>15.558303328250522</v>
      </c>
      <c r="BD73" s="28">
        <f>C73*(BH73-BH73/4+BG73/4)</f>
        <v>1.29652527735421</v>
      </c>
      <c r="BE73" s="28">
        <f>D73*(BI73+BG73/4+BH73/4)</f>
        <v>1.7228677001674113</v>
      </c>
      <c r="BF73" s="28"/>
      <c r="BG73" s="28">
        <f t="shared" si="176"/>
        <v>0.32413131933855249</v>
      </c>
      <c r="BH73" s="28">
        <f t="shared" si="177"/>
        <v>0.32413131933855249</v>
      </c>
      <c r="BI73" s="28">
        <f t="shared" si="178"/>
        <v>0.69936819041442944</v>
      </c>
      <c r="BJ73" s="28">
        <f t="shared" si="179"/>
        <v>0</v>
      </c>
      <c r="BK73" s="29">
        <f t="shared" ref="BK73:BK84" si="188">SUBTOTAL(9,BG73:BI73)</f>
        <v>1.3476308290915344</v>
      </c>
      <c r="BL73" s="28">
        <f t="shared" si="186"/>
        <v>13.785449178463624</v>
      </c>
      <c r="BM73" s="44"/>
      <c r="BN73" s="83">
        <f t="shared" si="117"/>
        <v>11.143129163389387</v>
      </c>
      <c r="BO73" s="83">
        <f t="shared" si="118"/>
        <v>23.360529466623333</v>
      </c>
      <c r="BP73" s="83">
        <f t="shared" si="119"/>
        <v>13.785449178463624</v>
      </c>
    </row>
    <row r="74" spans="1:68" s="47" customFormat="1" x14ac:dyDescent="0.25">
      <c r="A74" s="2" t="s">
        <v>151</v>
      </c>
      <c r="B74" s="17">
        <v>58</v>
      </c>
      <c r="C74" s="17">
        <v>56</v>
      </c>
      <c r="D74" s="17">
        <v>2</v>
      </c>
      <c r="E74" s="17"/>
      <c r="F74" s="4">
        <v>0.45</v>
      </c>
      <c r="G74" s="4">
        <v>0.45</v>
      </c>
      <c r="H74" s="4">
        <v>0.1</v>
      </c>
      <c r="I74" s="4"/>
      <c r="J74" s="30"/>
      <c r="K74" s="30">
        <f>1-K75</f>
        <v>0.81</v>
      </c>
      <c r="L74" s="5">
        <f t="shared" ref="L74" si="189">IF(K74&gt;K75,1,IF(K74&lt;K75,0,0.5))</f>
        <v>1</v>
      </c>
      <c r="M74" s="6">
        <f t="shared" si="156"/>
        <v>0.125</v>
      </c>
      <c r="N74" s="6">
        <f t="shared" si="157"/>
        <v>0.33300000000000002</v>
      </c>
      <c r="O74" s="19">
        <f t="shared" si="112"/>
        <v>-1</v>
      </c>
      <c r="P74" s="20">
        <f t="shared" si="113"/>
        <v>43.590175675072608</v>
      </c>
      <c r="Q74" s="31">
        <f t="shared" si="158"/>
        <v>1</v>
      </c>
      <c r="R74" s="32">
        <f>IF(P74&gt;P75,1,0)</f>
        <v>1</v>
      </c>
      <c r="S74" s="2">
        <f t="shared" si="159"/>
        <v>0.125</v>
      </c>
      <c r="T74" s="70">
        <f t="shared" si="160"/>
        <v>-0.33300000000000002</v>
      </c>
      <c r="U74" s="22">
        <f t="shared" si="161"/>
        <v>51.5</v>
      </c>
      <c r="V74" s="22">
        <f t="shared" si="114"/>
        <v>-19.25</v>
      </c>
      <c r="W74" s="22">
        <f t="shared" si="162"/>
        <v>16.527250225007183</v>
      </c>
      <c r="X74" s="22">
        <f t="shared" si="163"/>
        <v>6.5</v>
      </c>
      <c r="Y74" s="22">
        <f t="shared" si="164"/>
        <v>4.5</v>
      </c>
      <c r="Z74" s="22">
        <f t="shared" si="165"/>
        <v>-49.5</v>
      </c>
      <c r="AA74" s="22">
        <f t="shared" si="166"/>
        <v>0</v>
      </c>
      <c r="AB74" s="22">
        <f t="shared" si="167"/>
        <v>116</v>
      </c>
      <c r="AC74" s="2">
        <f t="shared" si="168"/>
        <v>1</v>
      </c>
      <c r="AD74" s="2">
        <f t="shared" si="169"/>
        <v>1</v>
      </c>
      <c r="AE74" s="2">
        <f t="shared" si="170"/>
        <v>1</v>
      </c>
      <c r="AF74" s="2">
        <f t="shared" si="171"/>
        <v>0</v>
      </c>
      <c r="AG74" s="2">
        <f t="shared" si="91"/>
        <v>3</v>
      </c>
      <c r="AH74" s="23">
        <v>58</v>
      </c>
      <c r="AI74" s="23">
        <v>56</v>
      </c>
      <c r="AJ74" s="23">
        <v>2</v>
      </c>
      <c r="AK74" s="23"/>
      <c r="AL74" s="24">
        <v>0.45</v>
      </c>
      <c r="AM74" s="24">
        <v>0.45</v>
      </c>
      <c r="AN74" s="24">
        <v>0.1</v>
      </c>
      <c r="AO74" s="24"/>
      <c r="AP74" s="24" t="s">
        <v>166</v>
      </c>
      <c r="AQ74" s="25">
        <f t="shared" si="172"/>
        <v>35.630066616158679</v>
      </c>
      <c r="AR74" s="25">
        <f t="shared" si="173"/>
        <v>34.546612111343791</v>
      </c>
      <c r="AS74" s="25">
        <f t="shared" si="174"/>
        <v>1.8403753012497501</v>
      </c>
      <c r="AT74" s="25">
        <f t="shared" si="175"/>
        <v>0</v>
      </c>
      <c r="AU74" s="24">
        <f t="shared" si="134"/>
        <v>0.39522787764427275</v>
      </c>
      <c r="AV74" s="24">
        <f t="shared" si="135"/>
        <v>0.31648818623993352</v>
      </c>
      <c r="AW74" s="24">
        <f t="shared" si="149"/>
        <v>0.28828393598544289</v>
      </c>
      <c r="AX74" s="24">
        <f t="shared" si="150"/>
        <v>0</v>
      </c>
      <c r="AY74" s="25">
        <f t="shared" si="185"/>
        <v>0.99999999978631005</v>
      </c>
      <c r="AZ74" s="37">
        <f t="shared" si="116"/>
        <v>25.546140852416841</v>
      </c>
      <c r="BA74" s="37"/>
      <c r="BB74" s="26">
        <f t="shared" si="151"/>
        <v>39.740497367930935</v>
      </c>
      <c r="BC74" s="27">
        <f>B74*(BG74-BG74/4-BG74/4)</f>
        <v>16.582375966953315</v>
      </c>
      <c r="BD74" s="28">
        <f>C74*(BH74-BH74/4+BG74/4)</f>
        <v>32.02113979825468</v>
      </c>
      <c r="BE74" s="28">
        <f>D74*(BI74+BG74/4+BH74/4)</f>
        <v>0.97085853081975237</v>
      </c>
      <c r="BF74" s="28"/>
      <c r="BG74" s="28">
        <f t="shared" si="176"/>
        <v>0.57180606782597643</v>
      </c>
      <c r="BH74" s="28">
        <f t="shared" si="177"/>
        <v>0.57180606782597643</v>
      </c>
      <c r="BI74" s="28">
        <f t="shared" si="178"/>
        <v>0.199526231496888</v>
      </c>
      <c r="BJ74" s="28">
        <f t="shared" si="179"/>
        <v>0</v>
      </c>
      <c r="BK74" s="29">
        <f t="shared" si="188"/>
        <v>1.3431383671488408</v>
      </c>
      <c r="BL74" s="28">
        <f t="shared" si="186"/>
        <v>36.909357597506656</v>
      </c>
      <c r="BM74" s="44"/>
      <c r="BN74" s="83">
        <f t="shared" si="117"/>
        <v>43.590175675072608</v>
      </c>
      <c r="BO74" s="83">
        <f t="shared" si="118"/>
        <v>39.740497367930935</v>
      </c>
      <c r="BP74" s="83">
        <f t="shared" si="119"/>
        <v>36.909357597506656</v>
      </c>
    </row>
    <row r="75" spans="1:68" s="47" customFormat="1" x14ac:dyDescent="0.25">
      <c r="A75" s="2" t="s">
        <v>152</v>
      </c>
      <c r="B75" s="17">
        <v>96</v>
      </c>
      <c r="C75" s="17">
        <v>4</v>
      </c>
      <c r="D75" s="17">
        <v>2</v>
      </c>
      <c r="E75" s="17"/>
      <c r="F75" s="4">
        <v>0.45</v>
      </c>
      <c r="G75" s="4">
        <v>0.45</v>
      </c>
      <c r="H75" s="4">
        <v>0.1</v>
      </c>
      <c r="I75" s="4"/>
      <c r="J75" s="30"/>
      <c r="K75" s="30">
        <v>0.19</v>
      </c>
      <c r="L75" s="5">
        <f t="shared" ref="L75" si="190">IF(K75&gt;K74,1,IF(K75&lt;K74,0,0.5))</f>
        <v>0</v>
      </c>
      <c r="M75" s="6">
        <f t="shared" si="156"/>
        <v>0.125</v>
      </c>
      <c r="N75" s="6">
        <f t="shared" si="157"/>
        <v>0.33300000000000002</v>
      </c>
      <c r="O75" s="19">
        <f t="shared" si="112"/>
        <v>-1</v>
      </c>
      <c r="P75" s="20">
        <f t="shared" si="113"/>
        <v>27.797354652217805</v>
      </c>
      <c r="Q75" s="31">
        <f t="shared" si="158"/>
        <v>1</v>
      </c>
      <c r="R75" s="32">
        <f>IF(P75&gt;P74,1,0)</f>
        <v>0</v>
      </c>
      <c r="S75" s="2">
        <f t="shared" si="159"/>
        <v>0.125</v>
      </c>
      <c r="T75" s="70">
        <f t="shared" si="160"/>
        <v>-0.33300000000000002</v>
      </c>
      <c r="U75" s="22">
        <f t="shared" si="161"/>
        <v>45.2</v>
      </c>
      <c r="V75" s="22">
        <f t="shared" si="114"/>
        <v>-16.800000000000011</v>
      </c>
      <c r="W75" s="22">
        <f t="shared" si="162"/>
        <v>45.953889933279861</v>
      </c>
      <c r="X75" s="22">
        <f t="shared" si="163"/>
        <v>50.8</v>
      </c>
      <c r="Y75" s="22">
        <f t="shared" si="164"/>
        <v>-41.2</v>
      </c>
      <c r="Z75" s="22">
        <f t="shared" si="165"/>
        <v>-43.2</v>
      </c>
      <c r="AA75" s="22">
        <f t="shared" si="166"/>
        <v>0</v>
      </c>
      <c r="AB75" s="22">
        <f t="shared" si="167"/>
        <v>102</v>
      </c>
      <c r="AC75" s="2">
        <f t="shared" si="168"/>
        <v>1</v>
      </c>
      <c r="AD75" s="2">
        <f t="shared" si="169"/>
        <v>1</v>
      </c>
      <c r="AE75" s="2">
        <f t="shared" si="170"/>
        <v>1</v>
      </c>
      <c r="AF75" s="2">
        <f t="shared" si="171"/>
        <v>0</v>
      </c>
      <c r="AG75" s="2">
        <f t="shared" si="91"/>
        <v>3</v>
      </c>
      <c r="AH75" s="23">
        <v>96</v>
      </c>
      <c r="AI75" s="23">
        <v>4</v>
      </c>
      <c r="AJ75" s="23">
        <v>2</v>
      </c>
      <c r="AK75" s="23"/>
      <c r="AL75" s="24">
        <v>0.45</v>
      </c>
      <c r="AM75" s="24">
        <v>0.45</v>
      </c>
      <c r="AN75" s="24">
        <v>0.1</v>
      </c>
      <c r="AO75" s="24"/>
      <c r="AP75" s="24" t="s">
        <v>166</v>
      </c>
      <c r="AQ75" s="25">
        <f t="shared" si="172"/>
        <v>55.513509663508088</v>
      </c>
      <c r="AR75" s="25">
        <f t="shared" si="173"/>
        <v>3.3869812494501086</v>
      </c>
      <c r="AS75" s="25">
        <f t="shared" si="174"/>
        <v>1.8403753012497501</v>
      </c>
      <c r="AT75" s="25">
        <f t="shared" si="175"/>
        <v>0</v>
      </c>
      <c r="AU75" s="24">
        <f t="shared" si="134"/>
        <v>0.39522787764427275</v>
      </c>
      <c r="AV75" s="24">
        <f t="shared" si="135"/>
        <v>0.31648818623993352</v>
      </c>
      <c r="AW75" s="24">
        <f t="shared" si="149"/>
        <v>0.28828393598544289</v>
      </c>
      <c r="AX75" s="24">
        <f t="shared" si="150"/>
        <v>0</v>
      </c>
      <c r="AY75" s="25">
        <f t="shared" si="185"/>
        <v>0.99999999978631005</v>
      </c>
      <c r="AZ75" s="37">
        <f t="shared" si="116"/>
        <v>23.54297679289493</v>
      </c>
      <c r="BA75" s="37"/>
      <c r="BB75" s="26">
        <f t="shared" si="151"/>
        <v>36.218743536369551</v>
      </c>
      <c r="BC75" s="27">
        <f>B75*(BG75-BG75/4-BG75/4)</f>
        <v>27.446691255646869</v>
      </c>
      <c r="BD75" s="28">
        <f>C75*(BH75-BH75/4+BG75/4)</f>
        <v>2.2872242713039057</v>
      </c>
      <c r="BE75" s="28">
        <f>D75*(BI75+BG75/4+BH75/4)</f>
        <v>0.97085853081975237</v>
      </c>
      <c r="BF75" s="28"/>
      <c r="BG75" s="28">
        <f t="shared" si="176"/>
        <v>0.57180606782597643</v>
      </c>
      <c r="BH75" s="28">
        <f t="shared" si="177"/>
        <v>0.57180606782597643</v>
      </c>
      <c r="BI75" s="28">
        <f t="shared" si="178"/>
        <v>0.199526231496888</v>
      </c>
      <c r="BJ75" s="28">
        <f t="shared" si="179"/>
        <v>0</v>
      </c>
      <c r="BK75" s="29">
        <f t="shared" si="188"/>
        <v>1.3431383671488408</v>
      </c>
      <c r="BL75" s="28">
        <f t="shared" si="186"/>
        <v>22.860469783875928</v>
      </c>
      <c r="BM75" s="44"/>
      <c r="BN75" s="83">
        <f t="shared" si="117"/>
        <v>27.797354652217805</v>
      </c>
      <c r="BO75" s="83">
        <f t="shared" si="118"/>
        <v>36.218743536369551</v>
      </c>
      <c r="BP75" s="83">
        <f t="shared" si="119"/>
        <v>22.860469783875928</v>
      </c>
    </row>
    <row r="76" spans="1:68" s="47" customFormat="1" x14ac:dyDescent="0.25">
      <c r="A76" s="2" t="s">
        <v>153</v>
      </c>
      <c r="B76" s="17">
        <v>44</v>
      </c>
      <c r="C76" s="17">
        <v>40</v>
      </c>
      <c r="D76" s="17"/>
      <c r="E76" s="17"/>
      <c r="F76" s="4">
        <v>0.5</v>
      </c>
      <c r="G76" s="4">
        <v>0.5</v>
      </c>
      <c r="H76" s="4"/>
      <c r="I76" s="4"/>
      <c r="J76" s="30"/>
      <c r="K76" s="30">
        <f>1-K77</f>
        <v>0.69</v>
      </c>
      <c r="L76" s="5">
        <f t="shared" ref="L76" si="191">IF(K76&gt;K77,1,IF(K76&lt;K77,0,0.5))</f>
        <v>1</v>
      </c>
      <c r="M76" s="6">
        <f t="shared" si="156"/>
        <v>0.125</v>
      </c>
      <c r="N76" s="6">
        <f t="shared" si="157"/>
        <v>0.33300000000000002</v>
      </c>
      <c r="O76" s="19">
        <f t="shared" si="112"/>
        <v>-1</v>
      </c>
      <c r="P76" s="20">
        <f t="shared" si="113"/>
        <v>41.334000000000003</v>
      </c>
      <c r="Q76" s="31">
        <f t="shared" si="158"/>
        <v>1</v>
      </c>
      <c r="R76" s="32">
        <f>IF(P76&gt;P77,1,0)</f>
        <v>1</v>
      </c>
      <c r="S76" s="2">
        <f t="shared" si="159"/>
        <v>0.125</v>
      </c>
      <c r="T76" s="70">
        <f t="shared" si="160"/>
        <v>-0.33300000000000002</v>
      </c>
      <c r="U76" s="22">
        <f t="shared" si="161"/>
        <v>42</v>
      </c>
      <c r="V76" s="22">
        <f t="shared" si="114"/>
        <v>0</v>
      </c>
      <c r="W76" s="22">
        <f t="shared" si="162"/>
        <v>2</v>
      </c>
      <c r="X76" s="22">
        <f t="shared" si="163"/>
        <v>2</v>
      </c>
      <c r="Y76" s="22">
        <f t="shared" si="164"/>
        <v>-2</v>
      </c>
      <c r="Z76" s="22">
        <f t="shared" si="165"/>
        <v>0</v>
      </c>
      <c r="AA76" s="22">
        <f t="shared" si="166"/>
        <v>0</v>
      </c>
      <c r="AB76" s="22">
        <f t="shared" si="167"/>
        <v>84</v>
      </c>
      <c r="AC76" s="2">
        <f t="shared" si="168"/>
        <v>1</v>
      </c>
      <c r="AD76" s="2">
        <f t="shared" si="169"/>
        <v>1</v>
      </c>
      <c r="AE76" s="2">
        <f t="shared" si="170"/>
        <v>0</v>
      </c>
      <c r="AF76" s="2">
        <f t="shared" si="171"/>
        <v>0</v>
      </c>
      <c r="AG76" s="2">
        <f t="shared" si="91"/>
        <v>2</v>
      </c>
      <c r="AH76" s="23">
        <v>44</v>
      </c>
      <c r="AI76" s="23">
        <v>40</v>
      </c>
      <c r="AJ76" s="23"/>
      <c r="AK76" s="23"/>
      <c r="AL76" s="24">
        <v>0.5</v>
      </c>
      <c r="AM76" s="24">
        <v>0.5</v>
      </c>
      <c r="AN76" s="24"/>
      <c r="AO76" s="24"/>
      <c r="AP76" s="24" t="s">
        <v>166</v>
      </c>
      <c r="AQ76" s="25">
        <f t="shared" si="172"/>
        <v>27.940769031681334</v>
      </c>
      <c r="AR76" s="25">
        <f t="shared" si="173"/>
        <v>25.692880228771784</v>
      </c>
      <c r="AS76" s="25">
        <f t="shared" si="174"/>
        <v>0</v>
      </c>
      <c r="AT76" s="25">
        <f t="shared" si="175"/>
        <v>0</v>
      </c>
      <c r="AU76" s="24">
        <f t="shared" si="134"/>
        <v>0.42063935433575617</v>
      </c>
      <c r="AV76" s="24">
        <f t="shared" si="135"/>
        <v>0.57936064566424383</v>
      </c>
      <c r="AW76" s="24">
        <f t="shared" si="149"/>
        <v>0</v>
      </c>
      <c r="AX76" s="24">
        <f t="shared" si="150"/>
        <v>0</v>
      </c>
      <c r="AY76" s="25">
        <f t="shared" si="185"/>
        <v>1</v>
      </c>
      <c r="AZ76" s="37">
        <f t="shared" si="116"/>
        <v>26.638430723446234</v>
      </c>
      <c r="BA76" s="37"/>
      <c r="BB76" s="26">
        <f t="shared" si="151"/>
        <v>41.676973924356012</v>
      </c>
      <c r="BC76" s="27">
        <f>B76*(BG76-BG76/3)</f>
        <v>18.056784729058773</v>
      </c>
      <c r="BD76" s="28">
        <f>C76*(BH76+BG76/3)</f>
        <v>32.830517689197769</v>
      </c>
      <c r="BE76" s="28"/>
      <c r="BF76" s="28"/>
      <c r="BG76" s="28">
        <f t="shared" si="176"/>
        <v>0.61557220667245816</v>
      </c>
      <c r="BH76" s="28">
        <f t="shared" si="177"/>
        <v>0.61557220667245816</v>
      </c>
      <c r="BI76" s="28">
        <f t="shared" si="178"/>
        <v>0</v>
      </c>
      <c r="BJ76" s="28">
        <f t="shared" si="179"/>
        <v>0</v>
      </c>
      <c r="BK76" s="29">
        <f t="shared" si="188"/>
        <v>1.2311444133449163</v>
      </c>
      <c r="BL76" s="28">
        <f t="shared" si="186"/>
        <v>41.333333333333329</v>
      </c>
      <c r="BM76" s="44"/>
      <c r="BN76" s="83">
        <f t="shared" si="117"/>
        <v>41.334000000000003</v>
      </c>
      <c r="BO76" s="83">
        <f t="shared" si="118"/>
        <v>41.676973924356012</v>
      </c>
      <c r="BP76" s="83">
        <f t="shared" si="119"/>
        <v>41.333333333333329</v>
      </c>
    </row>
    <row r="77" spans="1:68" s="47" customFormat="1" x14ac:dyDescent="0.25">
      <c r="A77" s="2" t="s">
        <v>154</v>
      </c>
      <c r="B77" s="17">
        <v>96</v>
      </c>
      <c r="C77" s="17">
        <v>4</v>
      </c>
      <c r="D77" s="17"/>
      <c r="E77" s="17"/>
      <c r="F77" s="4">
        <v>0.5</v>
      </c>
      <c r="G77" s="4">
        <v>0.5</v>
      </c>
      <c r="H77" s="4"/>
      <c r="I77" s="4"/>
      <c r="J77" s="30"/>
      <c r="K77" s="30">
        <v>0.31</v>
      </c>
      <c r="L77" s="5">
        <f t="shared" ref="L77" si="192">IF(K77&gt;K76,1,IF(K77&lt;K76,0,0.5))</f>
        <v>0</v>
      </c>
      <c r="M77" s="6">
        <f t="shared" si="156"/>
        <v>0.125</v>
      </c>
      <c r="N77" s="6">
        <f t="shared" si="157"/>
        <v>0.33300000000000002</v>
      </c>
      <c r="O77" s="19">
        <f t="shared" si="112"/>
        <v>-1</v>
      </c>
      <c r="P77" s="20">
        <f t="shared" si="113"/>
        <v>34.682000000000002</v>
      </c>
      <c r="Q77" s="31">
        <f t="shared" si="158"/>
        <v>1</v>
      </c>
      <c r="R77" s="32">
        <f>IF(P77&gt;P76,1,0)</f>
        <v>0</v>
      </c>
      <c r="S77" s="2">
        <f t="shared" si="159"/>
        <v>0.125</v>
      </c>
      <c r="T77" s="70">
        <f t="shared" si="160"/>
        <v>-0.33300000000000002</v>
      </c>
      <c r="U77" s="22">
        <f t="shared" si="161"/>
        <v>50</v>
      </c>
      <c r="V77" s="22">
        <f t="shared" si="114"/>
        <v>0</v>
      </c>
      <c r="W77" s="22">
        <f t="shared" si="162"/>
        <v>46</v>
      </c>
      <c r="X77" s="22">
        <f t="shared" si="163"/>
        <v>46</v>
      </c>
      <c r="Y77" s="22">
        <f t="shared" si="164"/>
        <v>-46</v>
      </c>
      <c r="Z77" s="22">
        <f t="shared" si="165"/>
        <v>0</v>
      </c>
      <c r="AA77" s="22">
        <f t="shared" si="166"/>
        <v>0</v>
      </c>
      <c r="AB77" s="22">
        <f t="shared" si="167"/>
        <v>100</v>
      </c>
      <c r="AC77" s="2">
        <f t="shared" si="168"/>
        <v>1</v>
      </c>
      <c r="AD77" s="2">
        <f t="shared" si="169"/>
        <v>1</v>
      </c>
      <c r="AE77" s="2">
        <f t="shared" si="170"/>
        <v>0</v>
      </c>
      <c r="AF77" s="2">
        <f t="shared" si="171"/>
        <v>0</v>
      </c>
      <c r="AG77" s="2">
        <f t="shared" si="91"/>
        <v>2</v>
      </c>
      <c r="AH77" s="23">
        <v>96</v>
      </c>
      <c r="AI77" s="23">
        <v>4</v>
      </c>
      <c r="AJ77" s="23"/>
      <c r="AK77" s="23"/>
      <c r="AL77" s="24">
        <v>0.5</v>
      </c>
      <c r="AM77" s="24">
        <v>0.5</v>
      </c>
      <c r="AN77" s="24"/>
      <c r="AO77" s="24"/>
      <c r="AP77" s="24" t="s">
        <v>166</v>
      </c>
      <c r="AQ77" s="25">
        <f t="shared" si="172"/>
        <v>55.513509663508088</v>
      </c>
      <c r="AR77" s="25">
        <f t="shared" si="173"/>
        <v>3.3869812494501086</v>
      </c>
      <c r="AS77" s="25">
        <f t="shared" si="174"/>
        <v>0</v>
      </c>
      <c r="AT77" s="25">
        <f t="shared" si="175"/>
        <v>0</v>
      </c>
      <c r="AU77" s="24">
        <f t="shared" si="134"/>
        <v>0.42063935433575617</v>
      </c>
      <c r="AV77" s="24">
        <f t="shared" si="135"/>
        <v>0.57936064566424383</v>
      </c>
      <c r="AW77" s="24">
        <f t="shared" si="149"/>
        <v>0</v>
      </c>
      <c r="AX77" s="24">
        <f t="shared" si="150"/>
        <v>0</v>
      </c>
      <c r="AY77" s="25">
        <f t="shared" si="185"/>
        <v>1</v>
      </c>
      <c r="AZ77" s="37">
        <f t="shared" si="116"/>
        <v>25.313450505303905</v>
      </c>
      <c r="BA77" s="37"/>
      <c r="BB77" s="26">
        <f t="shared" si="151"/>
        <v>39.329410899921683</v>
      </c>
      <c r="BC77" s="27">
        <f>B77*(BG77-BG77/3)</f>
        <v>39.396621227037329</v>
      </c>
      <c r="BD77" s="28">
        <f>C77*(BH77+BG77/3)</f>
        <v>3.2830517689197767</v>
      </c>
      <c r="BE77" s="28"/>
      <c r="BF77" s="28"/>
      <c r="BG77" s="28">
        <f t="shared" si="176"/>
        <v>0.61557220667245816</v>
      </c>
      <c r="BH77" s="28">
        <f t="shared" si="177"/>
        <v>0.61557220667245816</v>
      </c>
      <c r="BI77" s="28">
        <f t="shared" si="178"/>
        <v>0</v>
      </c>
      <c r="BJ77" s="28">
        <f t="shared" si="179"/>
        <v>0</v>
      </c>
      <c r="BK77" s="29">
        <f t="shared" si="188"/>
        <v>1.2311444133449163</v>
      </c>
      <c r="BL77" s="28">
        <f t="shared" si="186"/>
        <v>34.666666666666671</v>
      </c>
      <c r="BM77" s="44"/>
      <c r="BN77" s="83">
        <f t="shared" si="117"/>
        <v>34.682000000000002</v>
      </c>
      <c r="BO77" s="83">
        <f t="shared" si="118"/>
        <v>39.329410899921683</v>
      </c>
      <c r="BP77" s="83">
        <f t="shared" si="119"/>
        <v>34.666666666666671</v>
      </c>
    </row>
    <row r="78" spans="1:68" s="47" customFormat="1" x14ac:dyDescent="0.25">
      <c r="A78" s="2" t="s">
        <v>155</v>
      </c>
      <c r="B78" s="17">
        <v>44</v>
      </c>
      <c r="C78" s="17">
        <v>40</v>
      </c>
      <c r="D78" s="17">
        <v>2</v>
      </c>
      <c r="E78" s="17"/>
      <c r="F78" s="4">
        <v>0.48</v>
      </c>
      <c r="G78" s="4">
        <v>0.48</v>
      </c>
      <c r="H78" s="4">
        <v>0.04</v>
      </c>
      <c r="I78" s="4"/>
      <c r="J78" s="30"/>
      <c r="K78" s="30">
        <f>1-K79</f>
        <v>0.65999999999999992</v>
      </c>
      <c r="L78" s="5">
        <f t="shared" ref="L78" si="193">IF(K78&gt;K79,1,IF(K78&lt;K79,0,0.5))</f>
        <v>1</v>
      </c>
      <c r="M78" s="6">
        <f t="shared" si="156"/>
        <v>0.125</v>
      </c>
      <c r="N78" s="6">
        <f t="shared" si="157"/>
        <v>0.33300000000000002</v>
      </c>
      <c r="O78" s="19">
        <f t="shared" si="112"/>
        <v>-1</v>
      </c>
      <c r="P78" s="20">
        <f t="shared" si="113"/>
        <v>35.509491884420335</v>
      </c>
      <c r="Q78" s="31">
        <f t="shared" si="158"/>
        <v>1</v>
      </c>
      <c r="R78" s="32">
        <f>IF(P78&gt;P79,1,0)</f>
        <v>1</v>
      </c>
      <c r="S78" s="2">
        <f t="shared" si="159"/>
        <v>0.125</v>
      </c>
      <c r="T78" s="70">
        <f t="shared" si="160"/>
        <v>-0.33300000000000002</v>
      </c>
      <c r="U78" s="22">
        <f t="shared" si="161"/>
        <v>40.399999999999991</v>
      </c>
      <c r="V78" s="22">
        <f t="shared" si="114"/>
        <v>-17.599999999999987</v>
      </c>
      <c r="W78" s="22">
        <f t="shared" si="162"/>
        <v>8.0796039506896626</v>
      </c>
      <c r="X78" s="22">
        <f t="shared" si="163"/>
        <v>3.6000000000000085</v>
      </c>
      <c r="Y78" s="22">
        <f t="shared" si="164"/>
        <v>-0.39999999999999147</v>
      </c>
      <c r="Z78" s="22">
        <f t="shared" si="165"/>
        <v>-38.399999999999991</v>
      </c>
      <c r="AA78" s="22">
        <f t="shared" si="166"/>
        <v>0</v>
      </c>
      <c r="AB78" s="22">
        <f t="shared" si="167"/>
        <v>86</v>
      </c>
      <c r="AC78" s="2">
        <f t="shared" si="168"/>
        <v>1</v>
      </c>
      <c r="AD78" s="2">
        <f t="shared" si="169"/>
        <v>1</v>
      </c>
      <c r="AE78" s="2">
        <f t="shared" si="170"/>
        <v>1</v>
      </c>
      <c r="AF78" s="2">
        <f t="shared" si="171"/>
        <v>0</v>
      </c>
      <c r="AG78" s="2">
        <f t="shared" si="91"/>
        <v>3</v>
      </c>
      <c r="AH78" s="23">
        <v>44</v>
      </c>
      <c r="AI78" s="23">
        <v>40</v>
      </c>
      <c r="AJ78" s="23">
        <v>2</v>
      </c>
      <c r="AK78" s="23"/>
      <c r="AL78" s="24">
        <v>0.48</v>
      </c>
      <c r="AM78" s="24">
        <v>0.48</v>
      </c>
      <c r="AN78" s="24">
        <v>0.04</v>
      </c>
      <c r="AO78" s="24"/>
      <c r="AP78" s="24" t="s">
        <v>166</v>
      </c>
      <c r="AQ78" s="25">
        <f t="shared" si="172"/>
        <v>27.940769031681334</v>
      </c>
      <c r="AR78" s="25">
        <f t="shared" si="173"/>
        <v>25.692880228771784</v>
      </c>
      <c r="AS78" s="25">
        <f t="shared" si="174"/>
        <v>1.8403753012497501</v>
      </c>
      <c r="AT78" s="25">
        <f t="shared" si="175"/>
        <v>0</v>
      </c>
      <c r="AU78" s="24">
        <f t="shared" si="134"/>
        <v>0.41042227856900637</v>
      </c>
      <c r="AV78" s="24">
        <f t="shared" si="135"/>
        <v>0.40464592968102187</v>
      </c>
      <c r="AW78" s="24">
        <f t="shared" si="149"/>
        <v>0.18493179160061368</v>
      </c>
      <c r="AX78" s="24">
        <f t="shared" si="150"/>
        <v>0</v>
      </c>
      <c r="AY78" s="25">
        <f t="shared" si="185"/>
        <v>0.99999999975515064</v>
      </c>
      <c r="AZ78" s="37">
        <f t="shared" si="116"/>
        <v>22.204377398985123</v>
      </c>
      <c r="BA78" s="37"/>
      <c r="BB78" s="66">
        <f t="shared" si="151"/>
        <v>33.887838126904455</v>
      </c>
      <c r="BC78" s="27">
        <f t="shared" ref="BC78:BC83" si="194">B78*(BG78-BG78/4-BG78/4)</f>
        <v>13.161080544908272</v>
      </c>
      <c r="BD78" s="28">
        <f t="shared" ref="BD78:BD83" si="195">C78*(BH78-BH78/4+BG78/4)</f>
        <v>23.929237354378671</v>
      </c>
      <c r="BE78" s="28">
        <f t="shared" ref="BE78:BE83" si="196">D78*(BI78+BG78/4+BH78/4)</f>
        <v>0.80835315821176823</v>
      </c>
      <c r="BF78" s="28"/>
      <c r="BG78" s="28">
        <f t="shared" si="176"/>
        <v>0.5982309338594668</v>
      </c>
      <c r="BH78" s="28">
        <f t="shared" si="177"/>
        <v>0.5982309338594668</v>
      </c>
      <c r="BI78" s="28">
        <f t="shared" si="178"/>
        <v>0.1050611121761507</v>
      </c>
      <c r="BJ78" s="28">
        <f t="shared" si="179"/>
        <v>0</v>
      </c>
      <c r="BK78" s="29">
        <f t="shared" si="188"/>
        <v>1.3015229798950843</v>
      </c>
      <c r="BL78" s="28">
        <f t="shared" si="186"/>
        <v>29.118710651235464</v>
      </c>
      <c r="BM78" s="44"/>
      <c r="BN78" s="83">
        <f t="shared" si="117"/>
        <v>35.509491884420335</v>
      </c>
      <c r="BO78" s="83">
        <f t="shared" si="118"/>
        <v>33.887838126904455</v>
      </c>
      <c r="BP78" s="83">
        <f t="shared" si="119"/>
        <v>29.118710651235464</v>
      </c>
    </row>
    <row r="79" spans="1:68" s="47" customFormat="1" x14ac:dyDescent="0.25">
      <c r="A79" s="2" t="s">
        <v>156</v>
      </c>
      <c r="B79" s="17">
        <v>96</v>
      </c>
      <c r="C79" s="17">
        <v>4</v>
      </c>
      <c r="D79" s="17">
        <v>2</v>
      </c>
      <c r="E79" s="17"/>
      <c r="F79" s="4">
        <v>0.48</v>
      </c>
      <c r="G79" s="4">
        <v>0.48</v>
      </c>
      <c r="H79" s="4">
        <v>0.04</v>
      </c>
      <c r="I79" s="4"/>
      <c r="J79" s="30"/>
      <c r="K79" s="30">
        <v>0.34</v>
      </c>
      <c r="L79" s="5">
        <f t="shared" ref="L79" si="197">IF(K79&gt;K78,1,IF(K79&lt;K78,0,0.5))</f>
        <v>0</v>
      </c>
      <c r="M79" s="6">
        <f t="shared" si="156"/>
        <v>0.125</v>
      </c>
      <c r="N79" s="6">
        <f t="shared" si="157"/>
        <v>0.33300000000000002</v>
      </c>
      <c r="O79" s="19">
        <f t="shared" si="112"/>
        <v>-1</v>
      </c>
      <c r="P79" s="20">
        <f t="shared" si="113"/>
        <v>30.108130313937572</v>
      </c>
      <c r="Q79" s="31">
        <f t="shared" si="158"/>
        <v>1</v>
      </c>
      <c r="R79" s="32">
        <f>IF(P79&gt;P78,1,0)</f>
        <v>0</v>
      </c>
      <c r="S79" s="2">
        <f t="shared" si="159"/>
        <v>0.125</v>
      </c>
      <c r="T79" s="70">
        <f t="shared" si="160"/>
        <v>-0.33300000000000002</v>
      </c>
      <c r="U79" s="22">
        <f t="shared" si="161"/>
        <v>48.08</v>
      </c>
      <c r="V79" s="22">
        <f t="shared" si="114"/>
        <v>-21.120000000000005</v>
      </c>
      <c r="W79" s="22">
        <f t="shared" si="162"/>
        <v>46.041650708896178</v>
      </c>
      <c r="X79" s="22">
        <f t="shared" si="163"/>
        <v>47.92</v>
      </c>
      <c r="Y79" s="22">
        <f t="shared" si="164"/>
        <v>-44.08</v>
      </c>
      <c r="Z79" s="22">
        <f t="shared" si="165"/>
        <v>-46.08</v>
      </c>
      <c r="AA79" s="22">
        <f t="shared" si="166"/>
        <v>0</v>
      </c>
      <c r="AB79" s="22">
        <f t="shared" si="167"/>
        <v>102</v>
      </c>
      <c r="AC79" s="2">
        <f t="shared" si="168"/>
        <v>1</v>
      </c>
      <c r="AD79" s="2">
        <f t="shared" si="169"/>
        <v>1</v>
      </c>
      <c r="AE79" s="2">
        <f t="shared" si="170"/>
        <v>1</v>
      </c>
      <c r="AF79" s="2">
        <f t="shared" si="171"/>
        <v>0</v>
      </c>
      <c r="AG79" s="2">
        <f t="shared" si="91"/>
        <v>3</v>
      </c>
      <c r="AH79" s="23">
        <v>96</v>
      </c>
      <c r="AI79" s="23">
        <v>4</v>
      </c>
      <c r="AJ79" s="23">
        <v>2</v>
      </c>
      <c r="AK79" s="23"/>
      <c r="AL79" s="24">
        <v>0.48</v>
      </c>
      <c r="AM79" s="24">
        <v>0.48</v>
      </c>
      <c r="AN79" s="24">
        <v>0.04</v>
      </c>
      <c r="AO79" s="24"/>
      <c r="AP79" s="24" t="s">
        <v>166</v>
      </c>
      <c r="AQ79" s="25">
        <f t="shared" si="172"/>
        <v>55.513509663508088</v>
      </c>
      <c r="AR79" s="25">
        <f t="shared" si="173"/>
        <v>3.3869812494501086</v>
      </c>
      <c r="AS79" s="25">
        <f t="shared" si="174"/>
        <v>1.8403753012497501</v>
      </c>
      <c r="AT79" s="25">
        <f t="shared" si="175"/>
        <v>0</v>
      </c>
      <c r="AU79" s="24">
        <f t="shared" si="134"/>
        <v>0.41042227856900637</v>
      </c>
      <c r="AV79" s="24">
        <f t="shared" si="135"/>
        <v>0.40464592968102187</v>
      </c>
      <c r="AW79" s="24">
        <f t="shared" si="149"/>
        <v>0.18493179160061368</v>
      </c>
      <c r="AX79" s="24">
        <f t="shared" si="150"/>
        <v>0</v>
      </c>
      <c r="AY79" s="25">
        <f t="shared" si="185"/>
        <v>0.99999999975515064</v>
      </c>
      <c r="AZ79" s="37">
        <f t="shared" si="116"/>
        <v>24.494853205633106</v>
      </c>
      <c r="BA79" s="37"/>
      <c r="BB79" s="66">
        <f t="shared" si="151"/>
        <v>37.88734194680648</v>
      </c>
      <c r="BC79" s="27">
        <f t="shared" si="194"/>
        <v>28.715084825254412</v>
      </c>
      <c r="BD79" s="28">
        <f t="shared" si="195"/>
        <v>2.3929237354378672</v>
      </c>
      <c r="BE79" s="28">
        <f t="shared" si="196"/>
        <v>0.80835315821176823</v>
      </c>
      <c r="BF79" s="28"/>
      <c r="BG79" s="28">
        <f t="shared" si="176"/>
        <v>0.5982309338594668</v>
      </c>
      <c r="BH79" s="28">
        <f t="shared" si="177"/>
        <v>0.5982309338594668</v>
      </c>
      <c r="BI79" s="28">
        <f t="shared" si="178"/>
        <v>0.1050611121761507</v>
      </c>
      <c r="BJ79" s="28">
        <f t="shared" si="179"/>
        <v>0</v>
      </c>
      <c r="BK79" s="29">
        <f t="shared" si="188"/>
        <v>1.3015229798950843</v>
      </c>
      <c r="BL79" s="28">
        <f t="shared" si="186"/>
        <v>24.522319015432849</v>
      </c>
      <c r="BM79" s="44"/>
      <c r="BN79" s="83">
        <f t="shared" si="117"/>
        <v>30.108130313937572</v>
      </c>
      <c r="BO79" s="83">
        <f t="shared" si="118"/>
        <v>37.88734194680648</v>
      </c>
      <c r="BP79" s="83">
        <f t="shared" si="119"/>
        <v>24.522319015432849</v>
      </c>
    </row>
    <row r="80" spans="1:68" s="47" customFormat="1" x14ac:dyDescent="0.25">
      <c r="A80" s="2" t="s">
        <v>157</v>
      </c>
      <c r="B80" s="17">
        <v>100</v>
      </c>
      <c r="C80" s="17">
        <v>44</v>
      </c>
      <c r="D80" s="17">
        <v>40</v>
      </c>
      <c r="E80" s="17"/>
      <c r="F80" s="4">
        <v>0.8</v>
      </c>
      <c r="G80" s="4">
        <v>0.1</v>
      </c>
      <c r="H80" s="4">
        <v>0.1</v>
      </c>
      <c r="I80" s="4"/>
      <c r="J80" s="30"/>
      <c r="K80" s="30">
        <f>1-K81</f>
        <v>0.43999999999999995</v>
      </c>
      <c r="L80" s="5">
        <f t="shared" ref="L80" si="198">IF(K80&gt;K81,1,IF(K80&lt;K81,0,0.5))</f>
        <v>0</v>
      </c>
      <c r="M80" s="6">
        <f t="shared" si="156"/>
        <v>0.125</v>
      </c>
      <c r="N80" s="6">
        <f t="shared" si="157"/>
        <v>0.33300000000000002</v>
      </c>
      <c r="O80" s="19">
        <f t="shared" si="112"/>
        <v>-1</v>
      </c>
      <c r="P80" s="20">
        <f t="shared" si="113"/>
        <v>75.593660752495722</v>
      </c>
      <c r="Q80" s="31">
        <f t="shared" si="158"/>
        <v>1</v>
      </c>
      <c r="R80" s="32">
        <f>IF(P80&gt;P81,1,0)</f>
        <v>0</v>
      </c>
      <c r="S80" s="2">
        <f t="shared" si="159"/>
        <v>0.125</v>
      </c>
      <c r="T80" s="70">
        <f t="shared" si="160"/>
        <v>-0.33300000000000002</v>
      </c>
      <c r="U80" s="22">
        <f t="shared" si="161"/>
        <v>88.4</v>
      </c>
      <c r="V80" s="22">
        <f t="shared" si="114"/>
        <v>-40.600000000000023</v>
      </c>
      <c r="W80" s="22">
        <f t="shared" si="162"/>
        <v>23.217234977490325</v>
      </c>
      <c r="X80" s="22">
        <f t="shared" si="163"/>
        <v>11.599999999999994</v>
      </c>
      <c r="Y80" s="22">
        <f t="shared" si="164"/>
        <v>-44.400000000000006</v>
      </c>
      <c r="Z80" s="22">
        <f t="shared" si="165"/>
        <v>-48.400000000000006</v>
      </c>
      <c r="AA80" s="22">
        <f t="shared" si="166"/>
        <v>0</v>
      </c>
      <c r="AB80" s="22">
        <f t="shared" si="167"/>
        <v>184</v>
      </c>
      <c r="AC80" s="2">
        <f t="shared" si="168"/>
        <v>1</v>
      </c>
      <c r="AD80" s="2">
        <f t="shared" si="169"/>
        <v>1</v>
      </c>
      <c r="AE80" s="2">
        <f t="shared" si="170"/>
        <v>1</v>
      </c>
      <c r="AF80" s="2">
        <f t="shared" si="171"/>
        <v>0</v>
      </c>
      <c r="AG80" s="2">
        <f t="shared" si="91"/>
        <v>3</v>
      </c>
      <c r="AH80" s="23">
        <v>100</v>
      </c>
      <c r="AI80" s="23">
        <v>44</v>
      </c>
      <c r="AJ80" s="23">
        <v>40</v>
      </c>
      <c r="AK80" s="23"/>
      <c r="AL80" s="25">
        <v>0.8</v>
      </c>
      <c r="AM80" s="25">
        <v>9.9999999999999978E-2</v>
      </c>
      <c r="AN80" s="25">
        <v>9.9999999999999978E-2</v>
      </c>
      <c r="AO80" s="25"/>
      <c r="AP80" s="24" t="s">
        <v>166</v>
      </c>
      <c r="AQ80" s="25">
        <f t="shared" si="172"/>
        <v>57.543993733715695</v>
      </c>
      <c r="AR80" s="25">
        <f t="shared" si="173"/>
        <v>27.940769031681334</v>
      </c>
      <c r="AS80" s="25">
        <f t="shared" si="174"/>
        <v>25.692880228771784</v>
      </c>
      <c r="AT80" s="25">
        <f t="shared" si="175"/>
        <v>0</v>
      </c>
      <c r="AU80" s="24">
        <f t="shared" si="134"/>
        <v>0.60743927432394806</v>
      </c>
      <c r="AV80" s="24">
        <f t="shared" si="135"/>
        <v>0.10427678956025821</v>
      </c>
      <c r="AW80" s="24">
        <f t="shared" si="149"/>
        <v>0.28828393611579373</v>
      </c>
      <c r="AX80" s="24">
        <f t="shared" si="150"/>
        <v>0</v>
      </c>
      <c r="AY80" s="25">
        <f t="shared" si="185"/>
        <v>1</v>
      </c>
      <c r="AZ80" s="37">
        <f t="shared" si="116"/>
        <v>45.274900130280471</v>
      </c>
      <c r="BA80" s="37"/>
      <c r="BB80" s="66">
        <f t="shared" si="151"/>
        <v>76.14760547492871</v>
      </c>
      <c r="BC80" s="27">
        <f t="shared" si="194"/>
        <v>42.76938399964753</v>
      </c>
      <c r="BD80" s="28">
        <f t="shared" si="195"/>
        <v>15.993630119319761</v>
      </c>
      <c r="BE80" s="28">
        <f t="shared" si="196"/>
        <v>18.530188374773907</v>
      </c>
      <c r="BF80" s="28"/>
      <c r="BG80" s="28">
        <f t="shared" si="176"/>
        <v>0.85538767999295051</v>
      </c>
      <c r="BH80" s="28">
        <f t="shared" si="177"/>
        <v>0.199526231496888</v>
      </c>
      <c r="BI80" s="28">
        <f t="shared" si="178"/>
        <v>0.199526231496888</v>
      </c>
      <c r="BJ80" s="28">
        <f t="shared" si="179"/>
        <v>0</v>
      </c>
      <c r="BK80" s="29">
        <f t="shared" si="188"/>
        <v>1.2544401429867265</v>
      </c>
      <c r="BL80" s="28">
        <f t="shared" si="186"/>
        <v>61.615695994638671</v>
      </c>
      <c r="BM80" s="44"/>
      <c r="BN80" s="83">
        <f t="shared" si="117"/>
        <v>75.593660752495722</v>
      </c>
      <c r="BO80" s="83">
        <f t="shared" si="118"/>
        <v>76.14760547492871</v>
      </c>
      <c r="BP80" s="83">
        <f t="shared" si="119"/>
        <v>61.615695994638671</v>
      </c>
    </row>
    <row r="81" spans="1:68" s="47" customFormat="1" x14ac:dyDescent="0.25">
      <c r="A81" s="2" t="s">
        <v>158</v>
      </c>
      <c r="B81" s="17">
        <v>100</v>
      </c>
      <c r="C81" s="17">
        <v>96</v>
      </c>
      <c r="D81" s="17">
        <v>4</v>
      </c>
      <c r="E81" s="17"/>
      <c r="F81" s="4">
        <v>0.8</v>
      </c>
      <c r="G81" s="4">
        <v>0.1</v>
      </c>
      <c r="H81" s="4">
        <v>0.1</v>
      </c>
      <c r="I81" s="4"/>
      <c r="J81" s="30"/>
      <c r="K81" s="30">
        <v>0.56000000000000005</v>
      </c>
      <c r="L81" s="5">
        <f t="shared" ref="L81" si="199">IF(K81&gt;K80,1,IF(K81&lt;K80,0,0.5))</f>
        <v>1</v>
      </c>
      <c r="M81" s="6">
        <f t="shared" si="156"/>
        <v>0.125</v>
      </c>
      <c r="N81" s="6">
        <f t="shared" si="157"/>
        <v>0.33300000000000002</v>
      </c>
      <c r="O81" s="19">
        <f t="shared" si="112"/>
        <v>-1</v>
      </c>
      <c r="P81" s="20">
        <f t="shared" si="113"/>
        <v>76.070743105819275</v>
      </c>
      <c r="Q81" s="31">
        <f t="shared" si="158"/>
        <v>1</v>
      </c>
      <c r="R81" s="32">
        <f>IF(P81&gt;P80,1,0)</f>
        <v>1</v>
      </c>
      <c r="S81" s="2">
        <f t="shared" si="159"/>
        <v>0.125</v>
      </c>
      <c r="T81" s="70">
        <f t="shared" si="160"/>
        <v>-0.33300000000000002</v>
      </c>
      <c r="U81" s="22">
        <f t="shared" si="161"/>
        <v>90</v>
      </c>
      <c r="V81" s="22">
        <f t="shared" si="114"/>
        <v>-35</v>
      </c>
      <c r="W81" s="22">
        <f t="shared" si="162"/>
        <v>28.691462144686877</v>
      </c>
      <c r="X81" s="22">
        <f t="shared" si="163"/>
        <v>10</v>
      </c>
      <c r="Y81" s="22">
        <f t="shared" si="164"/>
        <v>6</v>
      </c>
      <c r="Z81" s="22">
        <f t="shared" si="165"/>
        <v>-86</v>
      </c>
      <c r="AA81" s="22">
        <f t="shared" si="166"/>
        <v>0</v>
      </c>
      <c r="AB81" s="22">
        <f t="shared" si="167"/>
        <v>200</v>
      </c>
      <c r="AC81" s="2">
        <f t="shared" si="168"/>
        <v>1</v>
      </c>
      <c r="AD81" s="2">
        <f t="shared" si="169"/>
        <v>1</v>
      </c>
      <c r="AE81" s="2">
        <f t="shared" si="170"/>
        <v>1</v>
      </c>
      <c r="AF81" s="2">
        <f t="shared" si="171"/>
        <v>0</v>
      </c>
      <c r="AG81" s="2">
        <f t="shared" si="91"/>
        <v>3</v>
      </c>
      <c r="AH81" s="23">
        <v>100</v>
      </c>
      <c r="AI81" s="23">
        <v>96</v>
      </c>
      <c r="AJ81" s="23">
        <v>4</v>
      </c>
      <c r="AK81" s="23"/>
      <c r="AL81" s="25">
        <v>0.8</v>
      </c>
      <c r="AM81" s="25">
        <v>9.9999999999999978E-2</v>
      </c>
      <c r="AN81" s="25">
        <v>9.9999999999999978E-2</v>
      </c>
      <c r="AO81" s="25"/>
      <c r="AP81" s="24" t="s">
        <v>166</v>
      </c>
      <c r="AQ81" s="25">
        <f t="shared" si="172"/>
        <v>57.543993733715695</v>
      </c>
      <c r="AR81" s="25">
        <f t="shared" si="173"/>
        <v>55.513509663508088</v>
      </c>
      <c r="AS81" s="25">
        <f t="shared" si="174"/>
        <v>3.3869812494501086</v>
      </c>
      <c r="AT81" s="25">
        <f t="shared" si="175"/>
        <v>0</v>
      </c>
      <c r="AU81" s="24">
        <f t="shared" si="134"/>
        <v>0.60743927432394806</v>
      </c>
      <c r="AV81" s="24">
        <f t="shared" si="135"/>
        <v>0.10427678956025821</v>
      </c>
      <c r="AW81" s="24">
        <f t="shared" si="149"/>
        <v>0.28828393611579373</v>
      </c>
      <c r="AX81" s="24">
        <f t="shared" si="150"/>
        <v>0</v>
      </c>
      <c r="AY81" s="25">
        <f t="shared" si="185"/>
        <v>1</v>
      </c>
      <c r="AZ81" s="37">
        <f t="shared" si="116"/>
        <v>41.719664646384935</v>
      </c>
      <c r="BA81" s="37"/>
      <c r="BB81" s="66">
        <f t="shared" si="151"/>
        <v>69.38991789750996</v>
      </c>
      <c r="BC81" s="27">
        <f t="shared" si="194"/>
        <v>42.76938399964753</v>
      </c>
      <c r="BD81" s="28">
        <f t="shared" si="195"/>
        <v>34.895192987606748</v>
      </c>
      <c r="BE81" s="28">
        <f t="shared" si="196"/>
        <v>1.8530188374773906</v>
      </c>
      <c r="BF81" s="28"/>
      <c r="BG81" s="28">
        <f t="shared" si="176"/>
        <v>0.85538767999295051</v>
      </c>
      <c r="BH81" s="28">
        <f t="shared" si="177"/>
        <v>0.199526231496888</v>
      </c>
      <c r="BI81" s="28">
        <f t="shared" si="178"/>
        <v>0.199526231496888</v>
      </c>
      <c r="BJ81" s="28">
        <f t="shared" si="179"/>
        <v>0</v>
      </c>
      <c r="BK81" s="29">
        <f t="shared" si="188"/>
        <v>1.2544401429867265</v>
      </c>
      <c r="BL81" s="28">
        <f t="shared" si="186"/>
        <v>63.388911993366484</v>
      </c>
      <c r="BM81" s="44"/>
      <c r="BN81" s="83">
        <f t="shared" si="117"/>
        <v>76.070743105819275</v>
      </c>
      <c r="BO81" s="83">
        <f t="shared" si="118"/>
        <v>69.38991789750996</v>
      </c>
      <c r="BP81" s="83">
        <f t="shared" si="119"/>
        <v>63.388911993366484</v>
      </c>
    </row>
    <row r="82" spans="1:68" s="47" customFormat="1" x14ac:dyDescent="0.25">
      <c r="A82" s="2" t="s">
        <v>159</v>
      </c>
      <c r="B82" s="17">
        <v>100</v>
      </c>
      <c r="C82" s="17">
        <v>44</v>
      </c>
      <c r="D82" s="17">
        <v>40</v>
      </c>
      <c r="E82" s="17"/>
      <c r="F82" s="4">
        <v>0.1</v>
      </c>
      <c r="G82" s="4">
        <v>0.45</v>
      </c>
      <c r="H82" s="4">
        <v>0.45</v>
      </c>
      <c r="I82" s="4"/>
      <c r="J82" s="30"/>
      <c r="K82" s="30">
        <f>1-K83</f>
        <v>0.66999999999999993</v>
      </c>
      <c r="L82" s="5">
        <f t="shared" ref="L82" si="200">IF(K82&gt;K83,1,IF(K82&lt;K83,0,0.5))</f>
        <v>1</v>
      </c>
      <c r="M82" s="6">
        <f t="shared" si="156"/>
        <v>0.125</v>
      </c>
      <c r="N82" s="6">
        <f t="shared" si="157"/>
        <v>0.33300000000000002</v>
      </c>
      <c r="O82" s="19">
        <f t="shared" si="112"/>
        <v>-1</v>
      </c>
      <c r="P82" s="20">
        <f t="shared" si="113"/>
        <v>44.508953522532394</v>
      </c>
      <c r="Q82" s="31">
        <f t="shared" si="158"/>
        <v>1</v>
      </c>
      <c r="R82" s="32">
        <f>IF(P82&gt;P83,1,0)</f>
        <v>1</v>
      </c>
      <c r="S82" s="2">
        <f t="shared" si="159"/>
        <v>0.125</v>
      </c>
      <c r="T82" s="70">
        <f t="shared" si="160"/>
        <v>-0.33300000000000002</v>
      </c>
      <c r="U82" s="22">
        <f t="shared" si="161"/>
        <v>47.8</v>
      </c>
      <c r="V82" s="22">
        <f t="shared" si="114"/>
        <v>20.300000000000011</v>
      </c>
      <c r="W82" s="22">
        <f t="shared" si="162"/>
        <v>17.503142574977787</v>
      </c>
      <c r="X82" s="22">
        <f t="shared" si="163"/>
        <v>52.2</v>
      </c>
      <c r="Y82" s="22">
        <f t="shared" si="164"/>
        <v>-3.7999999999999972</v>
      </c>
      <c r="Z82" s="22">
        <f t="shared" si="165"/>
        <v>-7.7999999999999972</v>
      </c>
      <c r="AA82" s="22">
        <f t="shared" si="166"/>
        <v>0</v>
      </c>
      <c r="AB82" s="22">
        <f t="shared" si="167"/>
        <v>184</v>
      </c>
      <c r="AC82" s="2">
        <f t="shared" si="168"/>
        <v>1</v>
      </c>
      <c r="AD82" s="2">
        <f t="shared" si="169"/>
        <v>1</v>
      </c>
      <c r="AE82" s="2">
        <f t="shared" si="170"/>
        <v>1</v>
      </c>
      <c r="AF82" s="2">
        <f t="shared" si="171"/>
        <v>0</v>
      </c>
      <c r="AG82" s="2">
        <f t="shared" si="91"/>
        <v>3</v>
      </c>
      <c r="AH82" s="23">
        <v>100</v>
      </c>
      <c r="AI82" s="23">
        <v>44</v>
      </c>
      <c r="AJ82" s="23">
        <v>40</v>
      </c>
      <c r="AK82" s="23"/>
      <c r="AL82" s="24">
        <v>0.1</v>
      </c>
      <c r="AM82" s="24">
        <v>0.45</v>
      </c>
      <c r="AN82" s="24">
        <v>0.45</v>
      </c>
      <c r="AO82" s="24"/>
      <c r="AP82" s="24" t="s">
        <v>166</v>
      </c>
      <c r="AQ82" s="25">
        <f t="shared" si="172"/>
        <v>57.543993733715695</v>
      </c>
      <c r="AR82" s="25">
        <f t="shared" si="173"/>
        <v>27.940769031681334</v>
      </c>
      <c r="AS82" s="25">
        <f t="shared" si="174"/>
        <v>25.692880228771784</v>
      </c>
      <c r="AT82" s="25">
        <f t="shared" si="175"/>
        <v>0</v>
      </c>
      <c r="AU82" s="24">
        <f t="shared" si="134"/>
        <v>0.18630256637717418</v>
      </c>
      <c r="AV82" s="24">
        <f t="shared" si="135"/>
        <v>0.26039046509354286</v>
      </c>
      <c r="AW82" s="24">
        <f t="shared" si="149"/>
        <v>0.55330696852928296</v>
      </c>
      <c r="AX82" s="24">
        <f t="shared" si="150"/>
        <v>0</v>
      </c>
      <c r="AY82" s="25">
        <f t="shared" si="185"/>
        <v>1</v>
      </c>
      <c r="AZ82" s="37">
        <f t="shared" si="116"/>
        <v>32.212153227581695</v>
      </c>
      <c r="BA82" s="37"/>
      <c r="BB82" s="26">
        <f t="shared" si="151"/>
        <v>51.720035459630758</v>
      </c>
      <c r="BC82" s="27">
        <f t="shared" si="194"/>
        <v>9.9763115748444022</v>
      </c>
      <c r="BD82" s="28">
        <f t="shared" si="195"/>
        <v>21.06438878472299</v>
      </c>
      <c r="BE82" s="28">
        <f t="shared" si="196"/>
        <v>30.585565706267701</v>
      </c>
      <c r="BF82" s="28"/>
      <c r="BG82" s="28">
        <f t="shared" si="176"/>
        <v>0.199526231496888</v>
      </c>
      <c r="BH82" s="28">
        <f t="shared" si="177"/>
        <v>0.57180606782597643</v>
      </c>
      <c r="BI82" s="28">
        <f t="shared" si="178"/>
        <v>0.57180606782597643</v>
      </c>
      <c r="BJ82" s="28">
        <f t="shared" si="179"/>
        <v>0</v>
      </c>
      <c r="BK82" s="29">
        <f t="shared" si="188"/>
        <v>1.3431383671488408</v>
      </c>
      <c r="BL82" s="28">
        <f t="shared" si="186"/>
        <v>45.882291484720831</v>
      </c>
      <c r="BM82" s="44"/>
      <c r="BN82" s="83">
        <f t="shared" si="117"/>
        <v>44.508953522532394</v>
      </c>
      <c r="BO82" s="83">
        <f t="shared" si="118"/>
        <v>51.720035459630758</v>
      </c>
      <c r="BP82" s="83">
        <f t="shared" si="119"/>
        <v>45.882291484720831</v>
      </c>
    </row>
    <row r="83" spans="1:68" s="47" customFormat="1" x14ac:dyDescent="0.25">
      <c r="A83" s="2" t="s">
        <v>160</v>
      </c>
      <c r="B83" s="17">
        <v>100</v>
      </c>
      <c r="C83" s="17">
        <v>96</v>
      </c>
      <c r="D83" s="17">
        <v>4</v>
      </c>
      <c r="E83" s="17"/>
      <c r="F83" s="4">
        <v>0.1</v>
      </c>
      <c r="G83" s="4">
        <v>0.45</v>
      </c>
      <c r="H83" s="4">
        <v>0.45</v>
      </c>
      <c r="I83" s="4"/>
      <c r="J83" s="30"/>
      <c r="K83" s="30">
        <v>0.33</v>
      </c>
      <c r="L83" s="5">
        <f t="shared" ref="L83" si="201">IF(K83&gt;K82,1,IF(K83&lt;K82,0,0.5))</f>
        <v>0</v>
      </c>
      <c r="M83" s="6">
        <f t="shared" si="156"/>
        <v>0.125</v>
      </c>
      <c r="N83" s="6">
        <f t="shared" si="157"/>
        <v>0.33300000000000002</v>
      </c>
      <c r="O83" s="19">
        <f t="shared" si="112"/>
        <v>-1</v>
      </c>
      <c r="P83" s="20">
        <f t="shared" si="113"/>
        <v>41.821074371377058</v>
      </c>
      <c r="Q83" s="31">
        <f t="shared" si="158"/>
        <v>1</v>
      </c>
      <c r="R83" s="32">
        <f>IF(P83&gt;P82,1,0)</f>
        <v>0</v>
      </c>
      <c r="S83" s="2">
        <f t="shared" si="159"/>
        <v>0.125</v>
      </c>
      <c r="T83" s="70">
        <f t="shared" si="160"/>
        <v>-0.33300000000000002</v>
      </c>
      <c r="U83" s="22">
        <f t="shared" si="161"/>
        <v>55</v>
      </c>
      <c r="V83" s="22">
        <f t="shared" si="114"/>
        <v>17.5</v>
      </c>
      <c r="W83" s="22">
        <f t="shared" si="162"/>
        <v>46.145422308177004</v>
      </c>
      <c r="X83" s="22">
        <f t="shared" si="163"/>
        <v>45</v>
      </c>
      <c r="Y83" s="22">
        <f t="shared" si="164"/>
        <v>41</v>
      </c>
      <c r="Z83" s="22">
        <f t="shared" si="165"/>
        <v>-51</v>
      </c>
      <c r="AA83" s="22">
        <f t="shared" si="166"/>
        <v>0</v>
      </c>
      <c r="AB83" s="22">
        <f t="shared" si="167"/>
        <v>200</v>
      </c>
      <c r="AC83" s="2">
        <f t="shared" si="168"/>
        <v>1</v>
      </c>
      <c r="AD83" s="2">
        <f t="shared" si="169"/>
        <v>1</v>
      </c>
      <c r="AE83" s="2">
        <f t="shared" si="170"/>
        <v>1</v>
      </c>
      <c r="AF83" s="2">
        <f t="shared" si="171"/>
        <v>0</v>
      </c>
      <c r="AG83" s="2">
        <f t="shared" si="91"/>
        <v>3</v>
      </c>
      <c r="AH83" s="23">
        <v>100</v>
      </c>
      <c r="AI83" s="23">
        <v>96</v>
      </c>
      <c r="AJ83" s="23">
        <v>4</v>
      </c>
      <c r="AK83" s="23"/>
      <c r="AL83" s="24">
        <v>0.1</v>
      </c>
      <c r="AM83" s="24">
        <v>0.45</v>
      </c>
      <c r="AN83" s="24">
        <v>0.45</v>
      </c>
      <c r="AO83" s="24"/>
      <c r="AP83" s="24" t="s">
        <v>166</v>
      </c>
      <c r="AQ83" s="25">
        <f t="shared" si="172"/>
        <v>57.543993733715695</v>
      </c>
      <c r="AR83" s="25">
        <f t="shared" si="173"/>
        <v>55.513509663508088</v>
      </c>
      <c r="AS83" s="25">
        <f t="shared" si="174"/>
        <v>3.3869812494501086</v>
      </c>
      <c r="AT83" s="25">
        <f t="shared" si="175"/>
        <v>0</v>
      </c>
      <c r="AU83" s="24">
        <f t="shared" si="134"/>
        <v>0.18630256637717418</v>
      </c>
      <c r="AV83" s="24">
        <f t="shared" si="135"/>
        <v>0.26039046509354286</v>
      </c>
      <c r="AW83" s="24">
        <f t="shared" si="149"/>
        <v>0.55330696852928296</v>
      </c>
      <c r="AX83" s="24">
        <f t="shared" si="150"/>
        <v>0</v>
      </c>
      <c r="AY83" s="25">
        <f t="shared" si="185"/>
        <v>1</v>
      </c>
      <c r="AZ83" s="37">
        <f t="shared" si="116"/>
        <v>27.049822640037785</v>
      </c>
      <c r="BA83" s="37"/>
      <c r="BB83" s="26">
        <f t="shared" si="151"/>
        <v>42.409150220910185</v>
      </c>
      <c r="BC83" s="27">
        <f t="shared" si="194"/>
        <v>9.9763115748444022</v>
      </c>
      <c r="BD83" s="28">
        <f t="shared" si="195"/>
        <v>45.958666439395614</v>
      </c>
      <c r="BE83" s="28">
        <f t="shared" si="196"/>
        <v>3.0585565706267701</v>
      </c>
      <c r="BF83" s="28"/>
      <c r="BG83" s="28">
        <f t="shared" si="176"/>
        <v>0.199526231496888</v>
      </c>
      <c r="BH83" s="28">
        <f t="shared" si="177"/>
        <v>0.57180606782597643</v>
      </c>
      <c r="BI83" s="28">
        <f t="shared" si="178"/>
        <v>0.57180606782597643</v>
      </c>
      <c r="BJ83" s="28">
        <f t="shared" si="179"/>
        <v>0</v>
      </c>
      <c r="BK83" s="29">
        <f t="shared" si="188"/>
        <v>1.3431383671488408</v>
      </c>
      <c r="BL83" s="28">
        <f t="shared" si="186"/>
        <v>43.922157260756272</v>
      </c>
      <c r="BM83" s="44"/>
      <c r="BN83" s="83">
        <f t="shared" si="117"/>
        <v>41.821074371377058</v>
      </c>
      <c r="BO83" s="83">
        <f t="shared" si="118"/>
        <v>42.409150220910185</v>
      </c>
      <c r="BP83" s="83">
        <f t="shared" si="119"/>
        <v>43.922157260756272</v>
      </c>
    </row>
    <row r="84" spans="1:68" s="65" customFormat="1" x14ac:dyDescent="0.25">
      <c r="A84" s="49" t="s">
        <v>161</v>
      </c>
      <c r="B84" s="34">
        <v>96</v>
      </c>
      <c r="C84" s="34">
        <v>12</v>
      </c>
      <c r="D84" s="34"/>
      <c r="E84" s="34"/>
      <c r="F84" s="50">
        <v>0.9</v>
      </c>
      <c r="G84" s="50">
        <v>0.1</v>
      </c>
      <c r="H84" s="50"/>
      <c r="I84" s="50"/>
      <c r="J84" s="51"/>
      <c r="K84" s="51"/>
      <c r="L84" s="52"/>
      <c r="M84" s="53">
        <f t="shared" si="156"/>
        <v>0.125</v>
      </c>
      <c r="N84" s="53">
        <f t="shared" si="157"/>
        <v>0.33300000000000002</v>
      </c>
      <c r="O84" s="54">
        <f t="shared" si="112"/>
        <v>-1</v>
      </c>
      <c r="P84" s="55">
        <f t="shared" si="113"/>
        <v>70.808400000000006</v>
      </c>
      <c r="Q84" s="56"/>
      <c r="R84" s="57"/>
      <c r="S84" s="49">
        <f t="shared" si="159"/>
        <v>0.125</v>
      </c>
      <c r="T84" s="71">
        <f t="shared" si="160"/>
        <v>-0.33300000000000002</v>
      </c>
      <c r="U84" s="58">
        <f t="shared" si="161"/>
        <v>87.600000000000009</v>
      </c>
      <c r="V84" s="58">
        <f t="shared" si="114"/>
        <v>-67.200000000000017</v>
      </c>
      <c r="W84" s="58">
        <f t="shared" si="162"/>
        <v>25.200000000000003</v>
      </c>
      <c r="X84" s="58">
        <f t="shared" si="163"/>
        <v>8.3999999999999915</v>
      </c>
      <c r="Y84" s="58">
        <f t="shared" si="164"/>
        <v>-75.600000000000009</v>
      </c>
      <c r="Z84" s="58">
        <f t="shared" si="165"/>
        <v>0</v>
      </c>
      <c r="AA84" s="58">
        <f t="shared" si="166"/>
        <v>0</v>
      </c>
      <c r="AB84" s="58">
        <f t="shared" si="167"/>
        <v>108</v>
      </c>
      <c r="AC84" s="49">
        <f t="shared" si="168"/>
        <v>1</v>
      </c>
      <c r="AD84" s="49">
        <f t="shared" si="169"/>
        <v>1</v>
      </c>
      <c r="AE84" s="49">
        <f t="shared" si="170"/>
        <v>0</v>
      </c>
      <c r="AF84" s="49">
        <f t="shared" si="171"/>
        <v>0</v>
      </c>
      <c r="AG84" s="49">
        <f t="shared" si="91"/>
        <v>2</v>
      </c>
      <c r="AH84" s="35">
        <v>96</v>
      </c>
      <c r="AI84" s="35">
        <v>12</v>
      </c>
      <c r="AJ84" s="35"/>
      <c r="AK84" s="35"/>
      <c r="AL84" s="59">
        <v>0.9</v>
      </c>
      <c r="AM84" s="59">
        <v>9.9999999999999978E-2</v>
      </c>
      <c r="AN84" s="59"/>
      <c r="AO84" s="59"/>
      <c r="AP84" s="36" t="s">
        <v>166</v>
      </c>
      <c r="AQ84" s="59">
        <f t="shared" si="172"/>
        <v>55.513509663508088</v>
      </c>
      <c r="AR84" s="59">
        <f t="shared" si="173"/>
        <v>8.9059344958443543</v>
      </c>
      <c r="AS84" s="59">
        <f t="shared" si="174"/>
        <v>0</v>
      </c>
      <c r="AT84" s="59">
        <f t="shared" si="175"/>
        <v>0</v>
      </c>
      <c r="AU84" s="36">
        <f t="shared" si="134"/>
        <v>0.71171606388420627</v>
      </c>
      <c r="AV84" s="36">
        <f t="shared" si="135"/>
        <v>0.28828393611579373</v>
      </c>
      <c r="AW84" s="36">
        <f t="shared" si="149"/>
        <v>0</v>
      </c>
      <c r="AX84" s="36">
        <f t="shared" si="150"/>
        <v>0</v>
      </c>
      <c r="AY84" s="59">
        <f t="shared" si="185"/>
        <v>1</v>
      </c>
      <c r="AZ84" s="60">
        <f t="shared" si="116"/>
        <v>42.077294441361261</v>
      </c>
      <c r="BA84" s="60"/>
      <c r="BB84" s="66">
        <f t="shared" si="151"/>
        <v>70.066249561487794</v>
      </c>
      <c r="BC84" s="61">
        <f>B84*(BG84-BG84/3)</f>
        <v>59.449708651863737</v>
      </c>
      <c r="BD84" s="62">
        <f>C84*(BH84+BG84/3)</f>
        <v>6.1099215687041406</v>
      </c>
      <c r="BE84" s="62"/>
      <c r="BF84" s="62"/>
      <c r="BG84" s="62">
        <f t="shared" si="176"/>
        <v>0.92890169768537101</v>
      </c>
      <c r="BH84" s="62">
        <f t="shared" si="177"/>
        <v>0.199526231496888</v>
      </c>
      <c r="BI84" s="62">
        <f t="shared" si="178"/>
        <v>0</v>
      </c>
      <c r="BJ84" s="62">
        <f t="shared" si="179"/>
        <v>0</v>
      </c>
      <c r="BK84" s="63">
        <f t="shared" si="188"/>
        <v>1.128427929182259</v>
      </c>
      <c r="BL84" s="62">
        <f t="shared" si="186"/>
        <v>58.098198852696925</v>
      </c>
      <c r="BM84" s="64"/>
      <c r="BN84" s="84">
        <f t="shared" si="117"/>
        <v>70.808400000000006</v>
      </c>
      <c r="BO84" s="84">
        <f t="shared" si="118"/>
        <v>70.066249561487794</v>
      </c>
      <c r="BP84" s="84">
        <f t="shared" si="119"/>
        <v>58.098198852696925</v>
      </c>
    </row>
    <row r="85" spans="1:68" s="65" customFormat="1" x14ac:dyDescent="0.25">
      <c r="A85" s="49" t="s">
        <v>162</v>
      </c>
      <c r="B85" s="34">
        <v>96</v>
      </c>
      <c r="C85" s="34">
        <v>14</v>
      </c>
      <c r="D85" s="34">
        <v>12</v>
      </c>
      <c r="E85" s="34"/>
      <c r="F85" s="50">
        <v>0.9</v>
      </c>
      <c r="G85" s="50">
        <v>0.05</v>
      </c>
      <c r="H85" s="50">
        <f>1-F85-G85</f>
        <v>4.9999999999999975E-2</v>
      </c>
      <c r="I85" s="50"/>
      <c r="J85" s="51"/>
      <c r="K85" s="51">
        <f>1-K86</f>
        <v>0.27</v>
      </c>
      <c r="L85" s="52">
        <f>IF(K85&gt;K86,1,IF(K85&lt;K86,0,0.5))</f>
        <v>0</v>
      </c>
      <c r="M85" s="53">
        <f t="shared" si="156"/>
        <v>0.125</v>
      </c>
      <c r="N85" s="53">
        <f t="shared" si="157"/>
        <v>0.33300000000000002</v>
      </c>
      <c r="O85" s="54">
        <f t="shared" si="112"/>
        <v>-1</v>
      </c>
      <c r="P85" s="55">
        <f t="shared" si="113"/>
        <v>70.588881352261282</v>
      </c>
      <c r="Q85" s="56">
        <f>IF(L85=R85,1,0)</f>
        <v>1</v>
      </c>
      <c r="R85" s="57">
        <f>IF(P85&gt;P86,1,0)</f>
        <v>0</v>
      </c>
      <c r="S85" s="49">
        <f t="shared" si="159"/>
        <v>0.125</v>
      </c>
      <c r="T85" s="71">
        <f t="shared" si="160"/>
        <v>-0.33300000000000002</v>
      </c>
      <c r="U85" s="58">
        <f t="shared" si="161"/>
        <v>87.7</v>
      </c>
      <c r="V85" s="58">
        <f t="shared" si="114"/>
        <v>-70.550000000000011</v>
      </c>
      <c r="W85" s="58">
        <f t="shared" si="162"/>
        <v>24.90200795116731</v>
      </c>
      <c r="X85" s="58">
        <f t="shared" si="163"/>
        <v>8.2999999999999972</v>
      </c>
      <c r="Y85" s="58">
        <f t="shared" si="164"/>
        <v>-73.7</v>
      </c>
      <c r="Z85" s="58">
        <f t="shared" si="165"/>
        <v>-75.7</v>
      </c>
      <c r="AA85" s="58">
        <f t="shared" si="166"/>
        <v>0</v>
      </c>
      <c r="AB85" s="58">
        <f t="shared" si="167"/>
        <v>122</v>
      </c>
      <c r="AC85" s="49">
        <f t="shared" si="168"/>
        <v>1</v>
      </c>
      <c r="AD85" s="49">
        <f t="shared" si="169"/>
        <v>1</v>
      </c>
      <c r="AE85" s="49">
        <f t="shared" si="170"/>
        <v>1</v>
      </c>
      <c r="AF85" s="49">
        <f t="shared" si="171"/>
        <v>0</v>
      </c>
      <c r="AG85" s="49">
        <f t="shared" si="91"/>
        <v>3</v>
      </c>
      <c r="AH85" s="35">
        <v>96</v>
      </c>
      <c r="AI85" s="35">
        <v>14</v>
      </c>
      <c r="AJ85" s="35">
        <v>12</v>
      </c>
      <c r="AK85" s="35"/>
      <c r="AL85" s="36">
        <v>0.9</v>
      </c>
      <c r="AM85" s="36">
        <v>0.05</v>
      </c>
      <c r="AN85" s="36">
        <f>1-AL85-AM85</f>
        <v>4.9999999999999975E-2</v>
      </c>
      <c r="AO85" s="36"/>
      <c r="AP85" s="36" t="s">
        <v>166</v>
      </c>
      <c r="AQ85" s="59">
        <f t="shared" si="172"/>
        <v>55.513509663508088</v>
      </c>
      <c r="AR85" s="59">
        <f t="shared" si="173"/>
        <v>10.199823845187383</v>
      </c>
      <c r="AS85" s="59">
        <f t="shared" si="174"/>
        <v>8.9059344958443543</v>
      </c>
      <c r="AT85" s="59">
        <f t="shared" si="175"/>
        <v>0</v>
      </c>
      <c r="AU85" s="36">
        <f t="shared" si="134"/>
        <v>0.71171606388420627</v>
      </c>
      <c r="AV85" s="36">
        <f t="shared" si="135"/>
        <v>8.1479714713580176E-2</v>
      </c>
      <c r="AW85" s="36">
        <f t="shared" si="149"/>
        <v>0.20680422140221355</v>
      </c>
      <c r="AX85" s="36">
        <f t="shared" si="150"/>
        <v>0</v>
      </c>
      <c r="AY85" s="59">
        <f t="shared" si="185"/>
        <v>1</v>
      </c>
      <c r="AZ85" s="60">
        <f t="shared" si="116"/>
        <v>42.182720176416673</v>
      </c>
      <c r="BA85" s="60"/>
      <c r="BB85" s="66">
        <f t="shared" si="151"/>
        <v>70.265775407738602</v>
      </c>
      <c r="BC85" s="61">
        <f>B85*(BG85-BG85/4-BG85/4)</f>
        <v>44.587281488897808</v>
      </c>
      <c r="BD85" s="62">
        <f>C85*(BH85-BH85/4+BG85/4)</f>
        <v>4.5407953693203789</v>
      </c>
      <c r="BE85" s="62">
        <f>D85*(BI85+BG85/4+BH85/4)</f>
        <v>4.6290471322297986</v>
      </c>
      <c r="BF85" s="62"/>
      <c r="BG85" s="62">
        <f t="shared" si="176"/>
        <v>0.92890169768537101</v>
      </c>
      <c r="BH85" s="62">
        <f t="shared" si="177"/>
        <v>0.12282280261157909</v>
      </c>
      <c r="BI85" s="62">
        <f t="shared" si="178"/>
        <v>0.12282280261157903</v>
      </c>
      <c r="BJ85" s="62">
        <f t="shared" si="179"/>
        <v>0</v>
      </c>
      <c r="BK85" s="63">
        <f>SUBTOTAL(9,BG85:BI85)</f>
        <v>1.1745473029085292</v>
      </c>
      <c r="BL85" s="62">
        <f t="shared" si="186"/>
        <v>45.768377192923033</v>
      </c>
      <c r="BM85" s="64"/>
      <c r="BN85" s="84">
        <f t="shared" si="117"/>
        <v>70.588881352261282</v>
      </c>
      <c r="BO85" s="84">
        <f t="shared" si="118"/>
        <v>70.265775407738602</v>
      </c>
      <c r="BP85" s="84">
        <f t="shared" si="119"/>
        <v>45.768377192923033</v>
      </c>
    </row>
    <row r="86" spans="1:68" s="65" customFormat="1" x14ac:dyDescent="0.25">
      <c r="A86" s="49" t="s">
        <v>163</v>
      </c>
      <c r="B86" s="34">
        <v>96</v>
      </c>
      <c r="C86" s="34">
        <v>90</v>
      </c>
      <c r="D86" s="34">
        <v>12</v>
      </c>
      <c r="E86" s="34"/>
      <c r="F86" s="50">
        <v>0.85</v>
      </c>
      <c r="G86" s="50">
        <v>0.05</v>
      </c>
      <c r="H86" s="50">
        <f>1-F86-G86</f>
        <v>0.10000000000000002</v>
      </c>
      <c r="I86" s="50"/>
      <c r="J86" s="51"/>
      <c r="K86" s="51">
        <v>0.73</v>
      </c>
      <c r="L86" s="52">
        <f>IF(K86&gt;K85,1,IF(K86&lt;K85,0,0.5))</f>
        <v>1</v>
      </c>
      <c r="M86" s="53">
        <f t="shared" si="156"/>
        <v>0.125</v>
      </c>
      <c r="N86" s="53">
        <f t="shared" si="157"/>
        <v>0.33300000000000002</v>
      </c>
      <c r="O86" s="54">
        <f t="shared" si="112"/>
        <v>-1</v>
      </c>
      <c r="P86" s="55">
        <f t="shared" si="113"/>
        <v>74.936680704630021</v>
      </c>
      <c r="Q86" s="56">
        <f>IF(L86=R86,1,0)</f>
        <v>1</v>
      </c>
      <c r="R86" s="57">
        <f>IF(P86&gt;P85,1,0)</f>
        <v>1</v>
      </c>
      <c r="S86" s="49">
        <f t="shared" si="159"/>
        <v>0.125</v>
      </c>
      <c r="T86" s="71">
        <f t="shared" si="160"/>
        <v>-0.33300000000000002</v>
      </c>
      <c r="U86" s="58">
        <f t="shared" si="161"/>
        <v>87.3</v>
      </c>
      <c r="V86" s="58">
        <f t="shared" si="114"/>
        <v>-31.949999999999989</v>
      </c>
      <c r="W86" s="58">
        <f t="shared" si="162"/>
        <v>25.13384172783779</v>
      </c>
      <c r="X86" s="58">
        <f t="shared" si="163"/>
        <v>8.7000000000000028</v>
      </c>
      <c r="Y86" s="58">
        <f t="shared" si="164"/>
        <v>2.7000000000000028</v>
      </c>
      <c r="Z86" s="58">
        <f t="shared" si="165"/>
        <v>-75.3</v>
      </c>
      <c r="AA86" s="58">
        <f t="shared" si="166"/>
        <v>0</v>
      </c>
      <c r="AB86" s="58">
        <f t="shared" si="167"/>
        <v>198</v>
      </c>
      <c r="AC86" s="49">
        <f t="shared" si="168"/>
        <v>1</v>
      </c>
      <c r="AD86" s="49">
        <f t="shared" si="169"/>
        <v>1</v>
      </c>
      <c r="AE86" s="49">
        <f t="shared" si="170"/>
        <v>1</v>
      </c>
      <c r="AF86" s="49">
        <f t="shared" si="171"/>
        <v>0</v>
      </c>
      <c r="AG86" s="49">
        <f t="shared" si="91"/>
        <v>3</v>
      </c>
      <c r="AH86" s="35">
        <v>96</v>
      </c>
      <c r="AI86" s="35">
        <v>90</v>
      </c>
      <c r="AJ86" s="35">
        <v>12</v>
      </c>
      <c r="AK86" s="35"/>
      <c r="AL86" s="36">
        <v>0.85</v>
      </c>
      <c r="AM86" s="36">
        <v>0.05</v>
      </c>
      <c r="AN86" s="36">
        <f>1-AL86-AM86</f>
        <v>0.10000000000000002</v>
      </c>
      <c r="AO86" s="36"/>
      <c r="AP86" s="36" t="s">
        <v>166</v>
      </c>
      <c r="AQ86" s="59">
        <f t="shared" si="172"/>
        <v>55.513509663508088</v>
      </c>
      <c r="AR86" s="59">
        <f t="shared" si="173"/>
        <v>52.448540601588697</v>
      </c>
      <c r="AS86" s="59">
        <f t="shared" si="174"/>
        <v>8.9059344958443543</v>
      </c>
      <c r="AT86" s="59">
        <f t="shared" si="175"/>
        <v>0</v>
      </c>
      <c r="AU86" s="36">
        <f t="shared" si="134"/>
        <v>0.65371611141925645</v>
      </c>
      <c r="AV86" s="36">
        <f t="shared" si="135"/>
        <v>5.7999952464949822E-2</v>
      </c>
      <c r="AW86" s="36">
        <f t="shared" si="149"/>
        <v>0.28828393611579373</v>
      </c>
      <c r="AX86" s="36">
        <f t="shared" si="150"/>
        <v>0</v>
      </c>
      <c r="AY86" s="59">
        <f t="shared" si="185"/>
        <v>1</v>
      </c>
      <c r="AZ86" s="60">
        <f t="shared" si="116"/>
        <v>41.899526381463389</v>
      </c>
      <c r="BA86" s="60"/>
      <c r="BB86" s="66">
        <f t="shared" si="151"/>
        <v>69.729965058480971</v>
      </c>
      <c r="BC86" s="61">
        <f>B86*(BG86-BG86/4-BG86/4)</f>
        <v>42.838522674360107</v>
      </c>
      <c r="BD86" s="62">
        <f>C86*(BH86-BH86/4+BG86/4)</f>
        <v>28.371096679887888</v>
      </c>
      <c r="BE86" s="62">
        <f>D86*(BI86+BG86/4+BH86/4)</f>
        <v>5.4401908529448999</v>
      </c>
      <c r="BF86" s="62"/>
      <c r="BG86" s="62">
        <f t="shared" si="176"/>
        <v>0.89246922238250226</v>
      </c>
      <c r="BH86" s="62">
        <f t="shared" si="177"/>
        <v>0.12282280261157909</v>
      </c>
      <c r="BI86" s="62">
        <f t="shared" si="178"/>
        <v>0.199526231496888</v>
      </c>
      <c r="BJ86" s="62">
        <f t="shared" si="179"/>
        <v>0</v>
      </c>
      <c r="BK86" s="63">
        <f>SUBTOTAL(9,BG86:BI86)</f>
        <v>1.2148182564909693</v>
      </c>
      <c r="BL86" s="62">
        <f t="shared" si="186"/>
        <v>63.095701597865052</v>
      </c>
      <c r="BM86" s="64"/>
      <c r="BN86" s="84">
        <f t="shared" si="117"/>
        <v>74.936680704630021</v>
      </c>
      <c r="BO86" s="84">
        <f t="shared" si="118"/>
        <v>69.729965058480971</v>
      </c>
      <c r="BP86" s="84">
        <f t="shared" si="119"/>
        <v>63.095701597865052</v>
      </c>
    </row>
  </sheetData>
  <autoFilter ref="A3:BK85"/>
  <mergeCells count="7">
    <mergeCell ref="BC2:BL2"/>
    <mergeCell ref="B2:I2"/>
    <mergeCell ref="J2:L2"/>
    <mergeCell ref="M2:O2"/>
    <mergeCell ref="P2:R2"/>
    <mergeCell ref="S2:AG2"/>
    <mergeCell ref="AH2:B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</vt:lpstr>
      <vt:lpstr>KT1979</vt:lpstr>
      <vt:lpstr>TK1992</vt:lpstr>
      <vt:lpstr>Birnbaum2008</vt:lpstr>
    </vt:vector>
  </TitlesOfParts>
  <Company>Bristol-Myers Squibb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Pandey</dc:creator>
  <cp:lastModifiedBy>BMS</cp:lastModifiedBy>
  <dcterms:created xsi:type="dcterms:W3CDTF">2017-10-06T23:07:43Z</dcterms:created>
  <dcterms:modified xsi:type="dcterms:W3CDTF">2018-01-15T03:26:33Z</dcterms:modified>
</cp:coreProperties>
</file>